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995" windowHeight="10740" tabRatio="601" activeTab="0"/>
  </bookViews>
  <sheets>
    <sheet name="anul 2015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<sst xmlns="http://schemas.openxmlformats.org/spreadsheetml/2006/main" count="98" uniqueCount="47">
  <si>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Spitalul</t>
  </si>
  <si>
    <t>nr cazuri</t>
  </si>
  <si>
    <t>valoare</t>
  </si>
  <si>
    <t>Spital Jud Tgv</t>
  </si>
  <si>
    <t>drg</t>
  </si>
  <si>
    <t>recuperare medicala</t>
  </si>
  <si>
    <t>recuperare pediatrica</t>
  </si>
  <si>
    <t>compartiment prematuri</t>
  </si>
  <si>
    <t>psihiatrie pediatrica</t>
  </si>
  <si>
    <t>geriatrie, gerontologie</t>
  </si>
  <si>
    <t>recuperare neuromotorie</t>
  </si>
  <si>
    <t>psihiatrie cronici</t>
  </si>
  <si>
    <t>psihiatrie cronici lunga durata</t>
  </si>
  <si>
    <t>pneumologie TBC</t>
  </si>
  <si>
    <t>total cronici</t>
  </si>
  <si>
    <t>total</t>
  </si>
  <si>
    <t>Spital Pucioasa</t>
  </si>
  <si>
    <t>sz</t>
  </si>
  <si>
    <t>Spital Gaesti</t>
  </si>
  <si>
    <t>Spital Moreni</t>
  </si>
  <si>
    <t>ianuarie</t>
  </si>
  <si>
    <t>februarie</t>
  </si>
  <si>
    <t xml:space="preserve">martie </t>
  </si>
  <si>
    <t>trimestrul I 2015</t>
  </si>
  <si>
    <t xml:space="preserve">sz </t>
  </si>
  <si>
    <t>aprilie</t>
  </si>
  <si>
    <t>4 luni</t>
  </si>
  <si>
    <t>mai</t>
  </si>
  <si>
    <t>iunie</t>
  </si>
  <si>
    <t>trim II</t>
  </si>
  <si>
    <t>semestrul I</t>
  </si>
  <si>
    <t>iulie</t>
  </si>
  <si>
    <t>august</t>
  </si>
  <si>
    <t>septembrie</t>
  </si>
  <si>
    <t>trim III</t>
  </si>
  <si>
    <t>9 LUNI</t>
  </si>
  <si>
    <t>octombrie</t>
  </si>
  <si>
    <t>noiembrie</t>
  </si>
  <si>
    <t>decembrie</t>
  </si>
  <si>
    <t>trim IV</t>
  </si>
  <si>
    <t>ANUL 2015</t>
  </si>
  <si>
    <t>SC PURMED SRL</t>
  </si>
  <si>
    <t>TOTAL SPITALE GENERALE</t>
  </si>
  <si>
    <t>18,05,2015</t>
  </si>
  <si>
    <t>BUGET 2015</t>
  </si>
  <si>
    <t>total spitale</t>
  </si>
  <si>
    <t>Spitale - contract  2015 defalcat pe luni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</si>
</sst>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4" fontId="4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9" fontId="3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BJ43"/>
  <sheetViews>
    <sheetView tabSelected="1" zoomScalePageLayoutView="0" workbookViewId="0" topLeftCell="AB1">
      <selection activeCell="AO41" sqref="AO41"/>
    </sheetView>
  </sheetViews>
  <sheetFormatPr defaultColWidth="9.140625" defaultRowHeight="12.75"/>
  <cols>
    <col min="1" max="1" width="19.421875" style="0" customWidth="1"/>
    <col min="2" max="2" width="10.140625" style="0" bestFit="1" customWidth="1"/>
    <col min="3" max="3" width="12.140625" style="0" customWidth="1"/>
    <col min="4" max="4" width="9.00390625" style="0" customWidth="1"/>
    <col min="5" max="5" width="12.28125" style="0" customWidth="1"/>
    <col min="6" max="6" width="9.28125" style="0" customWidth="1"/>
    <col min="7" max="7" width="12.421875" style="0" customWidth="1"/>
    <col min="8" max="8" width="10.140625" style="0" customWidth="1"/>
    <col min="9" max="9" width="13.7109375" style="0" customWidth="1"/>
    <col min="10" max="10" width="10.57421875" style="0" customWidth="1"/>
    <col min="11" max="11" width="12.421875" style="0" customWidth="1"/>
    <col min="12" max="12" width="10.140625" style="0" bestFit="1" customWidth="1"/>
    <col min="13" max="13" width="13.421875" style="0" customWidth="1"/>
    <col min="15" max="15" width="12.8515625" style="0" customWidth="1"/>
    <col min="17" max="17" width="12.00390625" style="0" customWidth="1"/>
    <col min="19" max="19" width="12.57421875" style="0" customWidth="1"/>
    <col min="21" max="21" width="12.28125" style="0" customWidth="1"/>
    <col min="23" max="23" width="12.140625" style="0" customWidth="1"/>
    <col min="25" max="25" width="12.8515625" style="0" customWidth="1"/>
    <col min="27" max="27" width="12.7109375" style="0" customWidth="1"/>
    <col min="29" max="29" width="12.421875" style="0" customWidth="1"/>
    <col min="31" max="31" width="12.140625" style="0" customWidth="1"/>
    <col min="33" max="33" width="12.7109375" style="0" customWidth="1"/>
    <col min="35" max="35" width="11.8515625" style="0" customWidth="1"/>
    <col min="37" max="37" width="12.140625" style="0" customWidth="1"/>
    <col min="39" max="39" width="13.421875" style="0" customWidth="1"/>
    <col min="41" max="41" width="15.57421875" style="0" customWidth="1"/>
    <col min="42" max="42" width="11.28125" style="0" bestFit="1" customWidth="1"/>
  </cols>
  <sheetData>
    <row r="2" spans="1:12" ht="12.75">
      <c r="A2" s="4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41" ht="12.75">
      <c r="A4" s="48" t="s">
        <v>0</v>
      </c>
      <c r="B4" s="48" t="s">
        <v>20</v>
      </c>
      <c r="C4" s="48"/>
      <c r="D4" s="48" t="s">
        <v>21</v>
      </c>
      <c r="E4" s="48"/>
      <c r="F4" s="50" t="s">
        <v>22</v>
      </c>
      <c r="G4" s="51"/>
      <c r="H4" s="49" t="s">
        <v>23</v>
      </c>
      <c r="I4" s="49"/>
      <c r="J4" s="48" t="s">
        <v>25</v>
      </c>
      <c r="K4" s="48"/>
      <c r="L4" s="46" t="s">
        <v>26</v>
      </c>
      <c r="M4" s="47"/>
      <c r="N4" s="48" t="s">
        <v>27</v>
      </c>
      <c r="O4" s="48"/>
      <c r="P4" s="48" t="s">
        <v>28</v>
      </c>
      <c r="Q4" s="48"/>
      <c r="R4" s="49" t="s">
        <v>29</v>
      </c>
      <c r="S4" s="49"/>
      <c r="T4" s="52" t="s">
        <v>30</v>
      </c>
      <c r="U4" s="52"/>
      <c r="V4" s="48" t="s">
        <v>31</v>
      </c>
      <c r="W4" s="48"/>
      <c r="X4" s="48" t="s">
        <v>32</v>
      </c>
      <c r="Y4" s="48"/>
      <c r="Z4" s="50" t="s">
        <v>33</v>
      </c>
      <c r="AA4" s="51"/>
      <c r="AB4" s="49" t="s">
        <v>34</v>
      </c>
      <c r="AC4" s="49"/>
      <c r="AD4" s="52" t="s">
        <v>35</v>
      </c>
      <c r="AE4" s="52"/>
      <c r="AF4" s="48" t="s">
        <v>36</v>
      </c>
      <c r="AG4" s="48"/>
      <c r="AH4" s="48" t="s">
        <v>37</v>
      </c>
      <c r="AI4" s="48"/>
      <c r="AJ4" s="48" t="s">
        <v>38</v>
      </c>
      <c r="AK4" s="48"/>
      <c r="AL4" s="49" t="s">
        <v>39</v>
      </c>
      <c r="AM4" s="49"/>
      <c r="AN4" s="52" t="s">
        <v>40</v>
      </c>
      <c r="AO4" s="52"/>
    </row>
    <row r="5" spans="1:41" ht="12.75">
      <c r="A5" s="48"/>
      <c r="B5" s="6" t="s">
        <v>1</v>
      </c>
      <c r="C5" s="6" t="s">
        <v>2</v>
      </c>
      <c r="D5" s="6" t="s">
        <v>1</v>
      </c>
      <c r="E5" s="6" t="s">
        <v>2</v>
      </c>
      <c r="F5" s="6" t="s">
        <v>1</v>
      </c>
      <c r="G5" s="6" t="s">
        <v>2</v>
      </c>
      <c r="H5" s="12" t="s">
        <v>1</v>
      </c>
      <c r="I5" s="12" t="s">
        <v>2</v>
      </c>
      <c r="J5" s="6" t="s">
        <v>1</v>
      </c>
      <c r="K5" s="6" t="s">
        <v>2</v>
      </c>
      <c r="L5" s="6" t="s">
        <v>1</v>
      </c>
      <c r="M5" s="6" t="s">
        <v>2</v>
      </c>
      <c r="N5" s="6" t="s">
        <v>1</v>
      </c>
      <c r="O5" s="6" t="s">
        <v>2</v>
      </c>
      <c r="P5" s="6" t="s">
        <v>1</v>
      </c>
      <c r="Q5" s="6" t="s">
        <v>2</v>
      </c>
      <c r="R5" s="12" t="s">
        <v>1</v>
      </c>
      <c r="S5" s="12" t="s">
        <v>2</v>
      </c>
      <c r="T5" s="18" t="s">
        <v>1</v>
      </c>
      <c r="U5" s="18" t="s">
        <v>2</v>
      </c>
      <c r="V5" s="6" t="s">
        <v>1</v>
      </c>
      <c r="W5" s="6" t="s">
        <v>2</v>
      </c>
      <c r="X5" s="6" t="s">
        <v>1</v>
      </c>
      <c r="Y5" s="6" t="s">
        <v>2</v>
      </c>
      <c r="Z5" s="6" t="s">
        <v>1</v>
      </c>
      <c r="AA5" s="6" t="s">
        <v>2</v>
      </c>
      <c r="AB5" s="12" t="s">
        <v>1</v>
      </c>
      <c r="AC5" s="12" t="s">
        <v>2</v>
      </c>
      <c r="AD5" s="18" t="s">
        <v>1</v>
      </c>
      <c r="AE5" s="18" t="s">
        <v>2</v>
      </c>
      <c r="AF5" s="6" t="s">
        <v>1</v>
      </c>
      <c r="AG5" s="6" t="s">
        <v>2</v>
      </c>
      <c r="AH5" s="6" t="s">
        <v>1</v>
      </c>
      <c r="AI5" s="6" t="s">
        <v>2</v>
      </c>
      <c r="AJ5" s="6" t="s">
        <v>1</v>
      </c>
      <c r="AK5" s="6" t="s">
        <v>2</v>
      </c>
      <c r="AL5" s="12" t="s">
        <v>1</v>
      </c>
      <c r="AM5" s="12" t="s">
        <v>2</v>
      </c>
      <c r="AN5" s="18" t="s">
        <v>1</v>
      </c>
      <c r="AO5" s="18" t="s">
        <v>2</v>
      </c>
    </row>
    <row r="6" spans="1:41" ht="12.75">
      <c r="A6" s="6" t="s">
        <v>3</v>
      </c>
      <c r="B6" s="7"/>
      <c r="C6" s="7"/>
      <c r="D6" s="7"/>
      <c r="E6" s="7"/>
      <c r="F6" s="8"/>
      <c r="G6" s="8"/>
      <c r="H6" s="13"/>
      <c r="I6" s="13"/>
      <c r="J6" s="7"/>
      <c r="K6" s="7"/>
      <c r="L6" s="7"/>
      <c r="M6" s="26"/>
      <c r="N6" s="1"/>
      <c r="O6" s="1"/>
      <c r="P6" s="1"/>
      <c r="Q6" s="1"/>
      <c r="R6" s="29"/>
      <c r="S6" s="29"/>
      <c r="T6" s="30"/>
      <c r="U6" s="30"/>
      <c r="V6" s="1"/>
      <c r="W6" s="1"/>
      <c r="X6" s="1"/>
      <c r="Y6" s="1"/>
      <c r="Z6" s="1"/>
      <c r="AA6" s="1"/>
      <c r="AB6" s="29"/>
      <c r="AC6" s="29"/>
      <c r="AD6" s="30"/>
      <c r="AE6" s="30"/>
      <c r="AF6" s="1"/>
      <c r="AG6" s="1"/>
      <c r="AH6" s="1"/>
      <c r="AI6" s="1"/>
      <c r="AJ6" s="1"/>
      <c r="AK6" s="1"/>
      <c r="AL6" s="29"/>
      <c r="AM6" s="29"/>
      <c r="AN6" s="30"/>
      <c r="AO6" s="30"/>
    </row>
    <row r="7" spans="1:59" ht="12.75">
      <c r="A7" s="7" t="s">
        <v>4</v>
      </c>
      <c r="B7" s="9">
        <v>3150</v>
      </c>
      <c r="C7" s="9">
        <v>5503351.14</v>
      </c>
      <c r="D7" s="9">
        <v>3150</v>
      </c>
      <c r="E7" s="9">
        <v>5503351.14</v>
      </c>
      <c r="F7" s="6">
        <v>3412</v>
      </c>
      <c r="G7" s="6">
        <v>5961074.4</v>
      </c>
      <c r="H7" s="14">
        <f>B7+D7+F7</f>
        <v>9712</v>
      </c>
      <c r="I7" s="14">
        <f>C7+E7+G7</f>
        <v>16967776.68</v>
      </c>
      <c r="J7" s="9">
        <v>2654</v>
      </c>
      <c r="K7" s="9">
        <v>5242187.55</v>
      </c>
      <c r="L7" s="9">
        <f>H7+J7</f>
        <v>12366</v>
      </c>
      <c r="M7" s="34">
        <f>I7+K7</f>
        <v>22209964.23</v>
      </c>
      <c r="N7" s="11">
        <v>2905</v>
      </c>
      <c r="O7" s="11">
        <v>5737956</v>
      </c>
      <c r="P7" s="11">
        <v>2905</v>
      </c>
      <c r="Q7" s="11">
        <v>5737956</v>
      </c>
      <c r="R7" s="21">
        <f>J7+N7+P7</f>
        <v>8464</v>
      </c>
      <c r="S7" s="21">
        <f>K7+O7+Q7</f>
        <v>16718099.55</v>
      </c>
      <c r="T7" s="39">
        <f>H7+R7</f>
        <v>18176</v>
      </c>
      <c r="U7" s="39">
        <f>I7+S7</f>
        <v>33685876.230000004</v>
      </c>
      <c r="V7" s="17">
        <v>2751</v>
      </c>
      <c r="W7" s="17">
        <v>5433775.2</v>
      </c>
      <c r="X7" s="17">
        <v>2751</v>
      </c>
      <c r="Y7" s="17">
        <v>5433775.2</v>
      </c>
      <c r="Z7" s="17">
        <v>2751</v>
      </c>
      <c r="AA7" s="17">
        <v>5433775.2</v>
      </c>
      <c r="AB7" s="21">
        <f>V7+X7+Z7</f>
        <v>8253</v>
      </c>
      <c r="AC7" s="21">
        <f>W7+Y7+AA7</f>
        <v>16301325.600000001</v>
      </c>
      <c r="AD7" s="39">
        <f>T7+AB7</f>
        <v>26429</v>
      </c>
      <c r="AE7" s="39">
        <f>U7+AC7</f>
        <v>49987201.830000006</v>
      </c>
      <c r="AF7" s="17">
        <v>1425</v>
      </c>
      <c r="AG7" s="17">
        <v>2814660</v>
      </c>
      <c r="AH7" s="17">
        <v>0</v>
      </c>
      <c r="AI7" s="17">
        <v>0</v>
      </c>
      <c r="AJ7" s="17">
        <v>0</v>
      </c>
      <c r="AK7" s="17">
        <v>0</v>
      </c>
      <c r="AL7" s="21">
        <f>AF7+AH7+AJ7</f>
        <v>1425</v>
      </c>
      <c r="AM7" s="21">
        <f>AG7+AI7+AK7</f>
        <v>2814660</v>
      </c>
      <c r="AN7" s="39">
        <f>AD7+AF7</f>
        <v>27854</v>
      </c>
      <c r="AO7" s="39">
        <f>AE7+AG7</f>
        <v>52801861.830000006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5"/>
      <c r="BG7" s="5"/>
    </row>
    <row r="8" spans="1:59" ht="12.75">
      <c r="A8" s="7" t="s">
        <v>5</v>
      </c>
      <c r="B8" s="11">
        <v>100</v>
      </c>
      <c r="C8" s="11">
        <v>222523.11</v>
      </c>
      <c r="D8" s="11">
        <v>100</v>
      </c>
      <c r="E8" s="11">
        <v>222523.11</v>
      </c>
      <c r="F8" s="7">
        <v>100</v>
      </c>
      <c r="G8" s="11">
        <v>222523.11</v>
      </c>
      <c r="H8" s="15">
        <f>B8+D8+F8</f>
        <v>300</v>
      </c>
      <c r="I8" s="15">
        <f>C8+E8+G8</f>
        <v>667569.33</v>
      </c>
      <c r="J8" s="11">
        <v>84</v>
      </c>
      <c r="K8" s="11">
        <v>186068.99</v>
      </c>
      <c r="L8" s="11">
        <f aca="true" t="shared" si="0" ref="L8:L18">H8+J8</f>
        <v>384</v>
      </c>
      <c r="M8" s="35">
        <f aca="true" t="shared" si="1" ref="M8:M19">I8+K8</f>
        <v>853638.32</v>
      </c>
      <c r="N8" s="11">
        <v>100</v>
      </c>
      <c r="O8" s="11">
        <v>221512.56</v>
      </c>
      <c r="P8" s="11">
        <v>100</v>
      </c>
      <c r="Q8" s="11">
        <v>221512.56</v>
      </c>
      <c r="R8" s="15">
        <f aca="true" t="shared" si="2" ref="R8:R38">J8+N8+P8</f>
        <v>284</v>
      </c>
      <c r="S8" s="15">
        <f aca="true" t="shared" si="3" ref="S8:S38">K8+O8+Q8</f>
        <v>629094.11</v>
      </c>
      <c r="T8" s="20">
        <f aca="true" t="shared" si="4" ref="T8:T38">H8+R8</f>
        <v>584</v>
      </c>
      <c r="U8" s="20">
        <f aca="true" t="shared" si="5" ref="U8:U38">I8+S8</f>
        <v>1296663.44</v>
      </c>
      <c r="V8" s="11">
        <v>95</v>
      </c>
      <c r="W8" s="11">
        <v>210436.93</v>
      </c>
      <c r="X8" s="11">
        <v>80</v>
      </c>
      <c r="Y8" s="11">
        <v>177210.05</v>
      </c>
      <c r="Z8" s="11">
        <v>95</v>
      </c>
      <c r="AA8" s="11">
        <v>210436.99</v>
      </c>
      <c r="AB8" s="15">
        <f aca="true" t="shared" si="6" ref="AB8:AB38">V8+X8+Z8</f>
        <v>270</v>
      </c>
      <c r="AC8" s="15">
        <f aca="true" t="shared" si="7" ref="AC8:AC38">W8+Y8+AA8</f>
        <v>598083.97</v>
      </c>
      <c r="AD8" s="20">
        <f aca="true" t="shared" si="8" ref="AD8:AD38">T8+AB8</f>
        <v>854</v>
      </c>
      <c r="AE8" s="20">
        <f aca="true" t="shared" si="9" ref="AE8:AE38">U8+AC8</f>
        <v>1894747.41</v>
      </c>
      <c r="AF8" s="11">
        <v>44</v>
      </c>
      <c r="AG8" s="11">
        <v>97430.24</v>
      </c>
      <c r="AH8" s="11">
        <v>0</v>
      </c>
      <c r="AI8" s="11">
        <v>0</v>
      </c>
      <c r="AJ8" s="11">
        <v>0</v>
      </c>
      <c r="AK8" s="11">
        <v>0</v>
      </c>
      <c r="AL8" s="15">
        <f>AF8+AH8+AJ8</f>
        <v>44</v>
      </c>
      <c r="AM8" s="15">
        <f>AG8+AI8+AK8</f>
        <v>97430.24</v>
      </c>
      <c r="AN8" s="20">
        <f>AD8+AL8</f>
        <v>898</v>
      </c>
      <c r="AO8" s="20">
        <f>AE8+AM8</f>
        <v>1992177.65</v>
      </c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5"/>
      <c r="BG8" s="5"/>
    </row>
    <row r="9" spans="1:59" ht="12.75">
      <c r="A9" s="7" t="s">
        <v>6</v>
      </c>
      <c r="B9" s="7">
        <v>2</v>
      </c>
      <c r="C9" s="11">
        <v>9778.35</v>
      </c>
      <c r="D9" s="11">
        <v>2</v>
      </c>
      <c r="E9" s="11">
        <v>9778.35</v>
      </c>
      <c r="F9" s="7">
        <v>2</v>
      </c>
      <c r="G9" s="11">
        <v>9778.35</v>
      </c>
      <c r="H9" s="15">
        <f aca="true" t="shared" si="10" ref="H9:I18">B9+D9+F9</f>
        <v>6</v>
      </c>
      <c r="I9" s="15">
        <f aca="true" t="shared" si="11" ref="I9:I17">C9+E9+G9</f>
        <v>29335.050000000003</v>
      </c>
      <c r="J9" s="11">
        <v>0</v>
      </c>
      <c r="K9" s="11">
        <v>0</v>
      </c>
      <c r="L9" s="11">
        <f t="shared" si="0"/>
        <v>6</v>
      </c>
      <c r="M9" s="35">
        <f t="shared" si="1"/>
        <v>29335.050000000003</v>
      </c>
      <c r="N9" s="11">
        <v>2</v>
      </c>
      <c r="O9" s="11">
        <v>6756.78</v>
      </c>
      <c r="P9" s="11">
        <v>2</v>
      </c>
      <c r="Q9" s="11">
        <v>6756.78</v>
      </c>
      <c r="R9" s="15">
        <f t="shared" si="2"/>
        <v>4</v>
      </c>
      <c r="S9" s="15">
        <f t="shared" si="3"/>
        <v>13513.56</v>
      </c>
      <c r="T9" s="20">
        <f t="shared" si="4"/>
        <v>10</v>
      </c>
      <c r="U9" s="20">
        <f t="shared" si="5"/>
        <v>42848.61</v>
      </c>
      <c r="V9" s="11">
        <v>2</v>
      </c>
      <c r="W9" s="11">
        <v>6756.78</v>
      </c>
      <c r="X9" s="11">
        <v>2</v>
      </c>
      <c r="Y9" s="11">
        <v>6756.78</v>
      </c>
      <c r="Z9" s="11">
        <v>2</v>
      </c>
      <c r="AA9" s="11">
        <v>6756.78</v>
      </c>
      <c r="AB9" s="15">
        <f t="shared" si="6"/>
        <v>6</v>
      </c>
      <c r="AC9" s="15">
        <f t="shared" si="7"/>
        <v>20270.34</v>
      </c>
      <c r="AD9" s="20">
        <f t="shared" si="8"/>
        <v>16</v>
      </c>
      <c r="AE9" s="20">
        <f t="shared" si="9"/>
        <v>63118.95</v>
      </c>
      <c r="AF9" s="11">
        <v>1</v>
      </c>
      <c r="AG9" s="11">
        <v>3378.39</v>
      </c>
      <c r="AH9" s="11">
        <v>0</v>
      </c>
      <c r="AI9" s="11">
        <v>0</v>
      </c>
      <c r="AJ9" s="11">
        <v>0</v>
      </c>
      <c r="AK9" s="11">
        <v>0</v>
      </c>
      <c r="AL9" s="15">
        <f aca="true" t="shared" si="12" ref="AL9:AL18">AF9+AH9+AJ9</f>
        <v>1</v>
      </c>
      <c r="AM9" s="15">
        <f aca="true" t="shared" si="13" ref="AM9:AM19">AG9+AI9+AK9</f>
        <v>3378.39</v>
      </c>
      <c r="AN9" s="20">
        <f aca="true" t="shared" si="14" ref="AN9:AN17">AD9+AL9</f>
        <v>17</v>
      </c>
      <c r="AO9" s="20">
        <f aca="true" t="shared" si="15" ref="AO9:AO17">AE9+AM9</f>
        <v>66497.34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5"/>
      <c r="BG9" s="5"/>
    </row>
    <row r="10" spans="1:59" ht="12.75">
      <c r="A10" s="7" t="s">
        <v>7</v>
      </c>
      <c r="B10" s="7">
        <v>15</v>
      </c>
      <c r="C10" s="11">
        <v>33010.2</v>
      </c>
      <c r="D10" s="11">
        <v>15</v>
      </c>
      <c r="E10" s="11">
        <v>33010.2</v>
      </c>
      <c r="F10" s="7">
        <v>15</v>
      </c>
      <c r="G10" s="11">
        <v>33010.2</v>
      </c>
      <c r="H10" s="15">
        <f t="shared" si="10"/>
        <v>45</v>
      </c>
      <c r="I10" s="15">
        <f t="shared" si="11"/>
        <v>99030.59999999999</v>
      </c>
      <c r="J10" s="11">
        <v>10</v>
      </c>
      <c r="K10" s="11">
        <v>85147.8</v>
      </c>
      <c r="L10" s="11">
        <f t="shared" si="0"/>
        <v>55</v>
      </c>
      <c r="M10" s="35">
        <f t="shared" si="1"/>
        <v>184178.4</v>
      </c>
      <c r="N10" s="11">
        <v>10</v>
      </c>
      <c r="O10" s="11">
        <v>85147.8</v>
      </c>
      <c r="P10" s="11">
        <v>10</v>
      </c>
      <c r="Q10" s="11">
        <v>85147.8</v>
      </c>
      <c r="R10" s="15">
        <f t="shared" si="2"/>
        <v>30</v>
      </c>
      <c r="S10" s="15">
        <f t="shared" si="3"/>
        <v>255443.40000000002</v>
      </c>
      <c r="T10" s="20">
        <f t="shared" si="4"/>
        <v>75</v>
      </c>
      <c r="U10" s="20">
        <f t="shared" si="5"/>
        <v>354474</v>
      </c>
      <c r="V10" s="11">
        <v>9</v>
      </c>
      <c r="W10" s="11">
        <v>76633.02</v>
      </c>
      <c r="X10" s="11">
        <v>9</v>
      </c>
      <c r="Y10" s="11">
        <v>76633.02</v>
      </c>
      <c r="Z10" s="11">
        <v>9</v>
      </c>
      <c r="AA10" s="11">
        <v>76633.02</v>
      </c>
      <c r="AB10" s="15">
        <f t="shared" si="6"/>
        <v>27</v>
      </c>
      <c r="AC10" s="15">
        <f t="shared" si="7"/>
        <v>229899.06</v>
      </c>
      <c r="AD10" s="20">
        <f t="shared" si="8"/>
        <v>102</v>
      </c>
      <c r="AE10" s="20">
        <f t="shared" si="9"/>
        <v>584373.06</v>
      </c>
      <c r="AF10" s="11">
        <v>5</v>
      </c>
      <c r="AG10" s="11">
        <v>42573.9</v>
      </c>
      <c r="AH10" s="11">
        <v>0</v>
      </c>
      <c r="AI10" s="11">
        <v>0</v>
      </c>
      <c r="AJ10" s="11">
        <v>0</v>
      </c>
      <c r="AK10" s="11">
        <v>0</v>
      </c>
      <c r="AL10" s="15">
        <f t="shared" si="12"/>
        <v>5</v>
      </c>
      <c r="AM10" s="15">
        <f t="shared" si="13"/>
        <v>42573.9</v>
      </c>
      <c r="AN10" s="20">
        <f t="shared" si="14"/>
        <v>107</v>
      </c>
      <c r="AO10" s="20">
        <f t="shared" si="15"/>
        <v>626946.9600000001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5"/>
      <c r="BG10" s="5"/>
    </row>
    <row r="11" spans="1:59" ht="12.75">
      <c r="A11" s="7" t="s">
        <v>8</v>
      </c>
      <c r="B11" s="7">
        <v>2</v>
      </c>
      <c r="C11" s="11">
        <v>8236.86</v>
      </c>
      <c r="D11" s="11">
        <v>2</v>
      </c>
      <c r="E11" s="11">
        <v>8236.86</v>
      </c>
      <c r="F11" s="7">
        <v>2</v>
      </c>
      <c r="G11" s="11">
        <v>8236.86</v>
      </c>
      <c r="H11" s="15">
        <f t="shared" si="10"/>
        <v>6</v>
      </c>
      <c r="I11" s="15">
        <f t="shared" si="11"/>
        <v>24710.58</v>
      </c>
      <c r="J11" s="11">
        <v>1</v>
      </c>
      <c r="K11" s="11">
        <v>6939.11</v>
      </c>
      <c r="L11" s="11">
        <f t="shared" si="0"/>
        <v>7</v>
      </c>
      <c r="M11" s="35">
        <f t="shared" si="1"/>
        <v>31649.690000000002</v>
      </c>
      <c r="N11" s="11">
        <v>2</v>
      </c>
      <c r="O11" s="11">
        <v>13878.22</v>
      </c>
      <c r="P11" s="11">
        <v>2</v>
      </c>
      <c r="Q11" s="11">
        <v>13878.22</v>
      </c>
      <c r="R11" s="15">
        <f t="shared" si="2"/>
        <v>5</v>
      </c>
      <c r="S11" s="15">
        <f t="shared" si="3"/>
        <v>34695.549999999996</v>
      </c>
      <c r="T11" s="20">
        <f t="shared" si="4"/>
        <v>11</v>
      </c>
      <c r="U11" s="20">
        <f t="shared" si="5"/>
        <v>59406.13</v>
      </c>
      <c r="V11" s="11">
        <v>2</v>
      </c>
      <c r="W11" s="11">
        <v>13878.22</v>
      </c>
      <c r="X11" s="11">
        <v>2</v>
      </c>
      <c r="Y11" s="11">
        <v>13878.22</v>
      </c>
      <c r="Z11" s="11">
        <v>2</v>
      </c>
      <c r="AA11" s="11">
        <v>13878.22</v>
      </c>
      <c r="AB11" s="15">
        <f t="shared" si="6"/>
        <v>6</v>
      </c>
      <c r="AC11" s="15">
        <f t="shared" si="7"/>
        <v>41634.659999999996</v>
      </c>
      <c r="AD11" s="20">
        <f t="shared" si="8"/>
        <v>17</v>
      </c>
      <c r="AE11" s="20">
        <f t="shared" si="9"/>
        <v>101040.79</v>
      </c>
      <c r="AF11" s="11">
        <v>1</v>
      </c>
      <c r="AG11" s="11">
        <v>6939.11</v>
      </c>
      <c r="AH11" s="11">
        <v>0</v>
      </c>
      <c r="AI11" s="11">
        <v>0</v>
      </c>
      <c r="AJ11" s="11">
        <v>0</v>
      </c>
      <c r="AK11" s="11">
        <v>0</v>
      </c>
      <c r="AL11" s="15">
        <f t="shared" si="12"/>
        <v>1</v>
      </c>
      <c r="AM11" s="15">
        <f t="shared" si="13"/>
        <v>6939.11</v>
      </c>
      <c r="AN11" s="20">
        <f t="shared" si="14"/>
        <v>18</v>
      </c>
      <c r="AO11" s="20">
        <f t="shared" si="15"/>
        <v>107979.9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5"/>
      <c r="BG11" s="5"/>
    </row>
    <row r="12" spans="1:59" ht="12.75">
      <c r="A12" s="7" t="s">
        <v>9</v>
      </c>
      <c r="B12" s="7">
        <v>50</v>
      </c>
      <c r="C12" s="11">
        <v>88518.38</v>
      </c>
      <c r="D12" s="11">
        <v>50</v>
      </c>
      <c r="E12" s="11">
        <v>88518.38</v>
      </c>
      <c r="F12" s="7">
        <v>55</v>
      </c>
      <c r="G12" s="11">
        <v>97370.21</v>
      </c>
      <c r="H12" s="15">
        <f t="shared" si="10"/>
        <v>155</v>
      </c>
      <c r="I12" s="15">
        <f t="shared" si="11"/>
        <v>274406.97000000003</v>
      </c>
      <c r="J12" s="11">
        <v>40</v>
      </c>
      <c r="K12" s="11">
        <v>69309.46</v>
      </c>
      <c r="L12" s="11">
        <f t="shared" si="0"/>
        <v>195</v>
      </c>
      <c r="M12" s="35">
        <f t="shared" si="1"/>
        <v>343716.43000000005</v>
      </c>
      <c r="N12" s="11">
        <v>50</v>
      </c>
      <c r="O12" s="11">
        <v>86636.83</v>
      </c>
      <c r="P12" s="11">
        <v>55</v>
      </c>
      <c r="Q12" s="11">
        <v>95300.51</v>
      </c>
      <c r="R12" s="15">
        <f t="shared" si="2"/>
        <v>145</v>
      </c>
      <c r="S12" s="15">
        <f t="shared" si="3"/>
        <v>251246.8</v>
      </c>
      <c r="T12" s="20">
        <f t="shared" si="4"/>
        <v>300</v>
      </c>
      <c r="U12" s="20">
        <f t="shared" si="5"/>
        <v>525653.77</v>
      </c>
      <c r="V12" s="11">
        <v>40</v>
      </c>
      <c r="W12" s="11">
        <v>69309.46</v>
      </c>
      <c r="X12" s="11">
        <v>20</v>
      </c>
      <c r="Y12" s="11">
        <v>34654.73</v>
      </c>
      <c r="Z12" s="11">
        <v>30</v>
      </c>
      <c r="AA12" s="11">
        <v>51982.1</v>
      </c>
      <c r="AB12" s="15">
        <f t="shared" si="6"/>
        <v>90</v>
      </c>
      <c r="AC12" s="15">
        <f t="shared" si="7"/>
        <v>155946.29</v>
      </c>
      <c r="AD12" s="20">
        <f t="shared" si="8"/>
        <v>390</v>
      </c>
      <c r="AE12" s="20">
        <f t="shared" si="9"/>
        <v>681600.06</v>
      </c>
      <c r="AF12" s="11">
        <v>31</v>
      </c>
      <c r="AG12" s="11">
        <v>53714.83</v>
      </c>
      <c r="AH12" s="11">
        <v>0</v>
      </c>
      <c r="AI12" s="11">
        <v>0</v>
      </c>
      <c r="AJ12" s="11">
        <v>0</v>
      </c>
      <c r="AK12" s="11">
        <v>0</v>
      </c>
      <c r="AL12" s="15">
        <f t="shared" si="12"/>
        <v>31</v>
      </c>
      <c r="AM12" s="15">
        <f t="shared" si="13"/>
        <v>53714.83</v>
      </c>
      <c r="AN12" s="20">
        <f t="shared" si="14"/>
        <v>421</v>
      </c>
      <c r="AO12" s="20">
        <f t="shared" si="15"/>
        <v>735314.89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5"/>
      <c r="BG12" s="5"/>
    </row>
    <row r="13" spans="1:59" ht="12.75">
      <c r="A13" s="7" t="s">
        <v>10</v>
      </c>
      <c r="B13" s="11">
        <v>60</v>
      </c>
      <c r="C13" s="11">
        <v>211027.8</v>
      </c>
      <c r="D13" s="11">
        <v>100</v>
      </c>
      <c r="E13" s="11">
        <v>351713</v>
      </c>
      <c r="F13" s="7">
        <v>95</v>
      </c>
      <c r="G13" s="11">
        <v>334127.35</v>
      </c>
      <c r="H13" s="15">
        <f t="shared" si="10"/>
        <v>255</v>
      </c>
      <c r="I13" s="15">
        <f t="shared" si="11"/>
        <v>896868.15</v>
      </c>
      <c r="J13" s="11">
        <v>88</v>
      </c>
      <c r="K13" s="11">
        <v>371411.92</v>
      </c>
      <c r="L13" s="11">
        <f t="shared" si="0"/>
        <v>343</v>
      </c>
      <c r="M13" s="35">
        <f t="shared" si="1"/>
        <v>1268280.07</v>
      </c>
      <c r="N13" s="11">
        <v>100</v>
      </c>
      <c r="O13" s="11">
        <v>422058</v>
      </c>
      <c r="P13" s="11">
        <v>120</v>
      </c>
      <c r="Q13" s="11">
        <v>506470.8</v>
      </c>
      <c r="R13" s="15">
        <f t="shared" si="2"/>
        <v>308</v>
      </c>
      <c r="S13" s="15">
        <f t="shared" si="3"/>
        <v>1299940.72</v>
      </c>
      <c r="T13" s="20">
        <f t="shared" si="4"/>
        <v>563</v>
      </c>
      <c r="U13" s="20">
        <f t="shared" si="5"/>
        <v>2196808.87</v>
      </c>
      <c r="V13" s="11">
        <v>165</v>
      </c>
      <c r="W13" s="11">
        <v>696397.35</v>
      </c>
      <c r="X13" s="11">
        <v>165</v>
      </c>
      <c r="Y13" s="11">
        <v>696397.35</v>
      </c>
      <c r="Z13" s="11">
        <v>137</v>
      </c>
      <c r="AA13" s="11">
        <v>578220</v>
      </c>
      <c r="AB13" s="15">
        <f t="shared" si="6"/>
        <v>467</v>
      </c>
      <c r="AC13" s="15">
        <f t="shared" si="7"/>
        <v>1971014.7</v>
      </c>
      <c r="AD13" s="20">
        <f t="shared" si="8"/>
        <v>1030</v>
      </c>
      <c r="AE13" s="20">
        <f t="shared" si="9"/>
        <v>4167823.5700000003</v>
      </c>
      <c r="AF13" s="11">
        <v>57</v>
      </c>
      <c r="AG13" s="11">
        <v>240573.63</v>
      </c>
      <c r="AH13" s="11">
        <v>0</v>
      </c>
      <c r="AI13" s="11">
        <v>0</v>
      </c>
      <c r="AJ13" s="11">
        <v>0</v>
      </c>
      <c r="AK13" s="11">
        <v>0</v>
      </c>
      <c r="AL13" s="15">
        <f t="shared" si="12"/>
        <v>57</v>
      </c>
      <c r="AM13" s="15">
        <f t="shared" si="13"/>
        <v>240573.63</v>
      </c>
      <c r="AN13" s="20">
        <f t="shared" si="14"/>
        <v>1087</v>
      </c>
      <c r="AO13" s="20">
        <f t="shared" si="15"/>
        <v>4408397.2</v>
      </c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5"/>
      <c r="BG13" s="5"/>
    </row>
    <row r="14" spans="1:59" ht="12.75">
      <c r="A14" s="7" t="s">
        <v>11</v>
      </c>
      <c r="B14" s="7">
        <v>57</v>
      </c>
      <c r="C14" s="11">
        <v>281598.24</v>
      </c>
      <c r="D14" s="11">
        <v>45</v>
      </c>
      <c r="E14" s="11">
        <v>222314.4</v>
      </c>
      <c r="F14" s="7">
        <v>57</v>
      </c>
      <c r="G14" s="11">
        <v>281598.24</v>
      </c>
      <c r="H14" s="15">
        <f t="shared" si="10"/>
        <v>159</v>
      </c>
      <c r="I14" s="15">
        <f t="shared" si="11"/>
        <v>785510.88</v>
      </c>
      <c r="J14" s="11">
        <v>50</v>
      </c>
      <c r="K14" s="11">
        <v>277968.62</v>
      </c>
      <c r="L14" s="11">
        <f t="shared" si="0"/>
        <v>209</v>
      </c>
      <c r="M14" s="35">
        <f t="shared" si="1"/>
        <v>1063479.5</v>
      </c>
      <c r="N14" s="11">
        <v>60</v>
      </c>
      <c r="O14" s="11">
        <v>333562.34</v>
      </c>
      <c r="P14" s="11">
        <v>60</v>
      </c>
      <c r="Q14" s="11">
        <v>333562.34</v>
      </c>
      <c r="R14" s="15">
        <f t="shared" si="2"/>
        <v>170</v>
      </c>
      <c r="S14" s="15">
        <f t="shared" si="3"/>
        <v>945093.3</v>
      </c>
      <c r="T14" s="20">
        <f t="shared" si="4"/>
        <v>329</v>
      </c>
      <c r="U14" s="20">
        <f t="shared" si="5"/>
        <v>1730604.1800000002</v>
      </c>
      <c r="V14" s="11">
        <v>55</v>
      </c>
      <c r="W14" s="11">
        <v>305765.48</v>
      </c>
      <c r="X14" s="11">
        <v>59</v>
      </c>
      <c r="Y14" s="11">
        <v>328002.97</v>
      </c>
      <c r="Z14" s="11">
        <v>59</v>
      </c>
      <c r="AA14" s="11">
        <v>328002.97</v>
      </c>
      <c r="AB14" s="15">
        <f t="shared" si="6"/>
        <v>173</v>
      </c>
      <c r="AC14" s="15">
        <f t="shared" si="7"/>
        <v>961771.4199999999</v>
      </c>
      <c r="AD14" s="20">
        <f t="shared" si="8"/>
        <v>502</v>
      </c>
      <c r="AE14" s="20">
        <f t="shared" si="9"/>
        <v>2692375.6</v>
      </c>
      <c r="AF14" s="11">
        <v>30</v>
      </c>
      <c r="AG14">
        <v>166781.17</v>
      </c>
      <c r="AH14" s="11">
        <v>0</v>
      </c>
      <c r="AI14" s="11">
        <v>0</v>
      </c>
      <c r="AJ14" s="11">
        <v>0</v>
      </c>
      <c r="AK14" s="11">
        <v>0</v>
      </c>
      <c r="AL14" s="15">
        <f t="shared" si="12"/>
        <v>30</v>
      </c>
      <c r="AM14" s="15">
        <f t="shared" si="13"/>
        <v>166781.17</v>
      </c>
      <c r="AN14" s="20">
        <f t="shared" si="14"/>
        <v>532</v>
      </c>
      <c r="AO14" s="20">
        <f t="shared" si="15"/>
        <v>2859156.77</v>
      </c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5"/>
      <c r="BG14" s="5"/>
    </row>
    <row r="15" spans="1:59" ht="24">
      <c r="A15" s="8" t="s">
        <v>12</v>
      </c>
      <c r="B15" s="11">
        <v>142</v>
      </c>
      <c r="C15" s="11">
        <v>428402.64</v>
      </c>
      <c r="D15" s="11">
        <v>142</v>
      </c>
      <c r="E15" s="11">
        <v>386944.32</v>
      </c>
      <c r="F15" s="7">
        <v>142</v>
      </c>
      <c r="G15" s="11">
        <v>428402.64</v>
      </c>
      <c r="H15" s="15">
        <f t="shared" si="10"/>
        <v>426</v>
      </c>
      <c r="I15" s="15">
        <f t="shared" si="11"/>
        <v>1243749.6</v>
      </c>
      <c r="J15" s="11">
        <v>125</v>
      </c>
      <c r="K15" s="11">
        <v>437925</v>
      </c>
      <c r="L15" s="11">
        <f t="shared" si="0"/>
        <v>551</v>
      </c>
      <c r="M15" s="35">
        <f t="shared" si="1"/>
        <v>1681674.6</v>
      </c>
      <c r="N15" s="11">
        <v>140</v>
      </c>
      <c r="O15" s="11">
        <v>506825.2</v>
      </c>
      <c r="P15" s="11">
        <v>140</v>
      </c>
      <c r="Q15" s="11">
        <v>490475.46</v>
      </c>
      <c r="R15" s="15">
        <f t="shared" si="2"/>
        <v>405</v>
      </c>
      <c r="S15" s="15">
        <f t="shared" si="3"/>
        <v>1435225.66</v>
      </c>
      <c r="T15" s="20">
        <f t="shared" si="4"/>
        <v>831</v>
      </c>
      <c r="U15" s="20">
        <f t="shared" si="5"/>
        <v>2678975.26</v>
      </c>
      <c r="V15" s="11">
        <v>138</v>
      </c>
      <c r="W15" s="11">
        <v>499584.84</v>
      </c>
      <c r="X15" s="11">
        <v>139</v>
      </c>
      <c r="Y15" s="11">
        <v>503205.02</v>
      </c>
      <c r="Z15" s="11">
        <v>139</v>
      </c>
      <c r="AA15" s="11">
        <v>486972.6</v>
      </c>
      <c r="AB15" s="15">
        <f t="shared" si="6"/>
        <v>416</v>
      </c>
      <c r="AC15" s="15">
        <f t="shared" si="7"/>
        <v>1489762.46</v>
      </c>
      <c r="AD15" s="20">
        <f t="shared" si="8"/>
        <v>1247</v>
      </c>
      <c r="AE15" s="20">
        <f t="shared" si="9"/>
        <v>4168737.7199999997</v>
      </c>
      <c r="AF15" s="11">
        <v>70</v>
      </c>
      <c r="AG15" s="11">
        <v>253412.6</v>
      </c>
      <c r="AH15" s="11">
        <v>0</v>
      </c>
      <c r="AI15" s="11">
        <v>0</v>
      </c>
      <c r="AJ15" s="11">
        <v>0</v>
      </c>
      <c r="AK15" s="11">
        <v>0</v>
      </c>
      <c r="AL15" s="15">
        <f t="shared" si="12"/>
        <v>70</v>
      </c>
      <c r="AM15" s="15">
        <f t="shared" si="13"/>
        <v>253412.6</v>
      </c>
      <c r="AN15" s="20">
        <f t="shared" si="14"/>
        <v>1317</v>
      </c>
      <c r="AO15" s="20">
        <f t="shared" si="15"/>
        <v>4422150.319999999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5"/>
      <c r="BG15" s="5"/>
    </row>
    <row r="16" spans="1:59" ht="12.75">
      <c r="A16" s="8" t="s">
        <v>13</v>
      </c>
      <c r="B16" s="7">
        <v>55</v>
      </c>
      <c r="C16" s="11">
        <v>396458.7</v>
      </c>
      <c r="D16" s="11">
        <v>50</v>
      </c>
      <c r="E16" s="11">
        <v>360417</v>
      </c>
      <c r="F16" s="7">
        <v>55</v>
      </c>
      <c r="G16" s="11">
        <v>396458.7</v>
      </c>
      <c r="H16" s="15">
        <f t="shared" si="10"/>
        <v>160</v>
      </c>
      <c r="I16" s="15">
        <f t="shared" si="11"/>
        <v>1153334.4</v>
      </c>
      <c r="J16" s="11">
        <v>50</v>
      </c>
      <c r="K16" s="11">
        <v>347837.5</v>
      </c>
      <c r="L16" s="11">
        <f t="shared" si="0"/>
        <v>210</v>
      </c>
      <c r="M16" s="35">
        <f t="shared" si="1"/>
        <v>1501171.9</v>
      </c>
      <c r="N16" s="11">
        <v>60</v>
      </c>
      <c r="O16" s="11">
        <v>417405</v>
      </c>
      <c r="P16" s="11">
        <v>60</v>
      </c>
      <c r="Q16" s="11">
        <v>417405</v>
      </c>
      <c r="R16" s="15">
        <f t="shared" si="2"/>
        <v>170</v>
      </c>
      <c r="S16" s="15">
        <f t="shared" si="3"/>
        <v>1182647.5</v>
      </c>
      <c r="T16" s="20">
        <f t="shared" si="4"/>
        <v>330</v>
      </c>
      <c r="U16" s="20">
        <f t="shared" si="5"/>
        <v>2335981.9</v>
      </c>
      <c r="V16" s="11">
        <v>57</v>
      </c>
      <c r="W16" s="11">
        <v>396534.75</v>
      </c>
      <c r="X16" s="11">
        <v>57</v>
      </c>
      <c r="Y16" s="11">
        <v>396534.75</v>
      </c>
      <c r="Z16" s="11">
        <v>57</v>
      </c>
      <c r="AA16" s="11">
        <v>396534.75</v>
      </c>
      <c r="AB16" s="15">
        <f t="shared" si="6"/>
        <v>171</v>
      </c>
      <c r="AC16" s="15">
        <f t="shared" si="7"/>
        <v>1189604.25</v>
      </c>
      <c r="AD16" s="20">
        <f t="shared" si="8"/>
        <v>501</v>
      </c>
      <c r="AE16" s="20">
        <f t="shared" si="9"/>
        <v>3525586.15</v>
      </c>
      <c r="AF16" s="11">
        <v>30</v>
      </c>
      <c r="AG16" s="11">
        <v>208702.5</v>
      </c>
      <c r="AH16" s="11">
        <v>0</v>
      </c>
      <c r="AI16" s="11">
        <v>0</v>
      </c>
      <c r="AJ16" s="11">
        <v>0</v>
      </c>
      <c r="AK16" s="11">
        <v>0</v>
      </c>
      <c r="AL16" s="15">
        <f t="shared" si="12"/>
        <v>30</v>
      </c>
      <c r="AM16" s="15">
        <f t="shared" si="13"/>
        <v>208702.5</v>
      </c>
      <c r="AN16" s="20">
        <f t="shared" si="14"/>
        <v>531</v>
      </c>
      <c r="AO16" s="20">
        <f t="shared" si="15"/>
        <v>3734288.65</v>
      </c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5"/>
      <c r="BG16" s="5"/>
    </row>
    <row r="17" spans="1:59" ht="12.75">
      <c r="A17" s="6" t="s">
        <v>14</v>
      </c>
      <c r="B17" s="9">
        <f aca="true" t="shared" si="16" ref="B17:G17">SUM(B8:B16)</f>
        <v>483</v>
      </c>
      <c r="C17" s="9">
        <f t="shared" si="16"/>
        <v>1679554.28</v>
      </c>
      <c r="D17" s="9">
        <f t="shared" si="16"/>
        <v>506</v>
      </c>
      <c r="E17" s="9">
        <f t="shared" si="16"/>
        <v>1683455.6199999999</v>
      </c>
      <c r="F17" s="6">
        <f t="shared" si="16"/>
        <v>523</v>
      </c>
      <c r="G17" s="9">
        <f t="shared" si="16"/>
        <v>1811505.66</v>
      </c>
      <c r="H17" s="14">
        <f t="shared" si="10"/>
        <v>1512</v>
      </c>
      <c r="I17" s="14">
        <f t="shared" si="11"/>
        <v>5174515.56</v>
      </c>
      <c r="J17" s="9">
        <f>SUM(J8:J16)</f>
        <v>448</v>
      </c>
      <c r="K17" s="9">
        <f>SUM(K8:K16)</f>
        <v>1782608.4</v>
      </c>
      <c r="L17" s="9">
        <f t="shared" si="0"/>
        <v>1960</v>
      </c>
      <c r="M17" s="34">
        <f t="shared" si="1"/>
        <v>6957123.959999999</v>
      </c>
      <c r="N17" s="17">
        <f>SUM(N8:N16)</f>
        <v>524</v>
      </c>
      <c r="O17" s="17">
        <f>SUM(O8:O16)</f>
        <v>2093782.73</v>
      </c>
      <c r="P17" s="17">
        <f>SUM(P8:P16)</f>
        <v>549</v>
      </c>
      <c r="Q17" s="17">
        <f>SUM(Q8:Q16)</f>
        <v>2170509.4699999997</v>
      </c>
      <c r="R17" s="21">
        <f t="shared" si="2"/>
        <v>1521</v>
      </c>
      <c r="S17" s="21">
        <f t="shared" si="3"/>
        <v>6046900.6</v>
      </c>
      <c r="T17" s="39">
        <f t="shared" si="4"/>
        <v>3033</v>
      </c>
      <c r="U17" s="39">
        <f t="shared" si="5"/>
        <v>11221416.16</v>
      </c>
      <c r="V17" s="17">
        <f aca="true" t="shared" si="17" ref="V17:AA17">SUM(V8:V16)</f>
        <v>563</v>
      </c>
      <c r="W17" s="17">
        <f t="shared" si="17"/>
        <v>2275296.83</v>
      </c>
      <c r="X17" s="17">
        <f t="shared" si="17"/>
        <v>533</v>
      </c>
      <c r="Y17" s="17">
        <f t="shared" si="17"/>
        <v>2233272.8899999997</v>
      </c>
      <c r="Z17" s="17">
        <f t="shared" si="17"/>
        <v>530</v>
      </c>
      <c r="AA17" s="17">
        <f t="shared" si="17"/>
        <v>2149417.4299999997</v>
      </c>
      <c r="AB17" s="21">
        <f t="shared" si="6"/>
        <v>1626</v>
      </c>
      <c r="AC17" s="21">
        <f t="shared" si="7"/>
        <v>6657987.149999999</v>
      </c>
      <c r="AD17" s="39">
        <f t="shared" si="8"/>
        <v>4659</v>
      </c>
      <c r="AE17" s="39">
        <f t="shared" si="9"/>
        <v>17879403.31</v>
      </c>
      <c r="AF17" s="17">
        <f>SUM(AF8:AF16)</f>
        <v>269</v>
      </c>
      <c r="AG17" s="17">
        <f>SUM(AG8:AG16)</f>
        <v>1073506.37</v>
      </c>
      <c r="AH17" s="17">
        <v>0</v>
      </c>
      <c r="AI17" s="17">
        <v>0</v>
      </c>
      <c r="AJ17" s="17">
        <v>0</v>
      </c>
      <c r="AK17" s="17">
        <v>0</v>
      </c>
      <c r="AL17" s="21">
        <f t="shared" si="12"/>
        <v>269</v>
      </c>
      <c r="AM17" s="21">
        <f t="shared" si="13"/>
        <v>1073506.37</v>
      </c>
      <c r="AN17" s="39">
        <f t="shared" si="14"/>
        <v>4928</v>
      </c>
      <c r="AO17" s="39">
        <f t="shared" si="15"/>
        <v>18952909.68</v>
      </c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5"/>
      <c r="BG17" s="5"/>
    </row>
    <row r="18" spans="1:59" ht="12.75">
      <c r="A18" s="7" t="s">
        <v>24</v>
      </c>
      <c r="B18" s="11">
        <v>1758</v>
      </c>
      <c r="C18" s="11">
        <v>470416</v>
      </c>
      <c r="D18" s="11">
        <v>1758</v>
      </c>
      <c r="E18" s="11">
        <v>470416</v>
      </c>
      <c r="F18" s="7">
        <v>1758</v>
      </c>
      <c r="G18" s="11">
        <v>470416</v>
      </c>
      <c r="H18" s="14">
        <f t="shared" si="10"/>
        <v>5274</v>
      </c>
      <c r="I18" s="14">
        <f t="shared" si="10"/>
        <v>1411248</v>
      </c>
      <c r="J18" s="9">
        <v>1616</v>
      </c>
      <c r="K18" s="9">
        <v>495413</v>
      </c>
      <c r="L18" s="9">
        <f t="shared" si="0"/>
        <v>6890</v>
      </c>
      <c r="M18" s="34">
        <f t="shared" si="1"/>
        <v>1906661</v>
      </c>
      <c r="N18" s="17">
        <v>1946</v>
      </c>
      <c r="O18" s="17">
        <v>567996</v>
      </c>
      <c r="P18" s="17">
        <v>1715</v>
      </c>
      <c r="Q18" s="17">
        <v>491270</v>
      </c>
      <c r="R18" s="21">
        <f t="shared" si="2"/>
        <v>5277</v>
      </c>
      <c r="S18" s="21">
        <f t="shared" si="3"/>
        <v>1554679</v>
      </c>
      <c r="T18" s="39">
        <f t="shared" si="4"/>
        <v>10551</v>
      </c>
      <c r="U18" s="39">
        <f t="shared" si="5"/>
        <v>2965927</v>
      </c>
      <c r="V18" s="17">
        <v>1574</v>
      </c>
      <c r="W18" s="17">
        <v>450000</v>
      </c>
      <c r="X18" s="17">
        <v>1574</v>
      </c>
      <c r="Y18" s="17">
        <v>450000</v>
      </c>
      <c r="Z18" s="17">
        <v>1575</v>
      </c>
      <c r="AA18" s="17">
        <v>450314</v>
      </c>
      <c r="AB18" s="21">
        <f t="shared" si="6"/>
        <v>4723</v>
      </c>
      <c r="AC18" s="21">
        <f t="shared" si="7"/>
        <v>1350314</v>
      </c>
      <c r="AD18" s="39">
        <f t="shared" si="8"/>
        <v>15274</v>
      </c>
      <c r="AE18" s="39">
        <f t="shared" si="9"/>
        <v>4316241</v>
      </c>
      <c r="AF18" s="17">
        <v>358</v>
      </c>
      <c r="AG18" s="17">
        <v>122745</v>
      </c>
      <c r="AH18" s="17">
        <v>0</v>
      </c>
      <c r="AI18" s="17">
        <v>0</v>
      </c>
      <c r="AJ18" s="17">
        <v>0</v>
      </c>
      <c r="AK18" s="17">
        <v>0</v>
      </c>
      <c r="AL18" s="21">
        <f t="shared" si="12"/>
        <v>358</v>
      </c>
      <c r="AM18" s="21">
        <f t="shared" si="13"/>
        <v>122745</v>
      </c>
      <c r="AN18" s="39">
        <f>AD18+AL18</f>
        <v>15632</v>
      </c>
      <c r="AO18" s="39">
        <f>AE18+AM18</f>
        <v>4438986</v>
      </c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5"/>
      <c r="BG18" s="5"/>
    </row>
    <row r="19" spans="1:59" ht="12.75">
      <c r="A19" s="12" t="s">
        <v>15</v>
      </c>
      <c r="B19" s="12"/>
      <c r="C19" s="14">
        <f>C7+C17+C18</f>
        <v>7653321.42</v>
      </c>
      <c r="D19" s="14"/>
      <c r="E19" s="14">
        <f>E7+E17+E18</f>
        <v>7657222.76</v>
      </c>
      <c r="F19" s="14"/>
      <c r="G19" s="14">
        <f>G7+G17+G18</f>
        <v>8242996.0600000005</v>
      </c>
      <c r="H19" s="14"/>
      <c r="I19" s="14">
        <f>I7+I17+I18</f>
        <v>23553540.24</v>
      </c>
      <c r="J19" s="15"/>
      <c r="K19" s="14">
        <f>K7+K17+K18</f>
        <v>7520208.949999999</v>
      </c>
      <c r="L19" s="15"/>
      <c r="M19" s="36">
        <f t="shared" si="1"/>
        <v>31073749.189999998</v>
      </c>
      <c r="N19" s="15"/>
      <c r="O19" s="21">
        <f>O7+O17+O18</f>
        <v>8399734.73</v>
      </c>
      <c r="P19" s="15"/>
      <c r="Q19" s="21">
        <f>Q7+Q17+Q18</f>
        <v>8399735.469999999</v>
      </c>
      <c r="R19" s="15"/>
      <c r="S19" s="21">
        <f t="shared" si="3"/>
        <v>24319679.15</v>
      </c>
      <c r="T19" s="21"/>
      <c r="U19" s="21">
        <f t="shared" si="5"/>
        <v>47873219.39</v>
      </c>
      <c r="V19" s="15"/>
      <c r="W19" s="21">
        <f>W7+W17+W18</f>
        <v>8159072.03</v>
      </c>
      <c r="X19" s="21"/>
      <c r="Y19" s="21">
        <f>Y7+Y17+Y18</f>
        <v>8117048.09</v>
      </c>
      <c r="Z19" s="21"/>
      <c r="AA19" s="21">
        <f>AA7+AA17+AA18</f>
        <v>8033506.63</v>
      </c>
      <c r="AB19" s="21"/>
      <c r="AC19" s="21">
        <f t="shared" si="7"/>
        <v>24309626.75</v>
      </c>
      <c r="AD19" s="21"/>
      <c r="AE19" s="21">
        <f t="shared" si="9"/>
        <v>72182846.14</v>
      </c>
      <c r="AF19" s="15"/>
      <c r="AG19" s="21">
        <f>AG7+AG17+AG18</f>
        <v>4010911.37</v>
      </c>
      <c r="AH19" s="21">
        <v>0</v>
      </c>
      <c r="AI19" s="21">
        <v>0</v>
      </c>
      <c r="AJ19" s="21">
        <v>0</v>
      </c>
      <c r="AK19" s="21">
        <v>0</v>
      </c>
      <c r="AL19" s="15"/>
      <c r="AM19" s="21">
        <f t="shared" si="13"/>
        <v>4010911.37</v>
      </c>
      <c r="AN19" s="15"/>
      <c r="AO19" s="21">
        <f>AO7+AO17+AO18</f>
        <v>76193757.51</v>
      </c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5"/>
      <c r="BG19" s="5"/>
    </row>
    <row r="20" spans="1:59" ht="12.75">
      <c r="A20" s="6" t="s">
        <v>16</v>
      </c>
      <c r="B20" s="7"/>
      <c r="C20" s="7"/>
      <c r="D20" s="7"/>
      <c r="E20" s="7"/>
      <c r="F20" s="7"/>
      <c r="G20" s="7"/>
      <c r="H20" s="16"/>
      <c r="I20" s="16"/>
      <c r="J20" s="11"/>
      <c r="K20" s="11"/>
      <c r="L20" s="11"/>
      <c r="M20" s="35"/>
      <c r="N20" s="11"/>
      <c r="O20" s="11"/>
      <c r="P20" s="11"/>
      <c r="Q20" s="11"/>
      <c r="R20" s="15"/>
      <c r="S20" s="15"/>
      <c r="T20" s="20"/>
      <c r="U20" s="20"/>
      <c r="V20" s="11"/>
      <c r="W20" s="11"/>
      <c r="X20" s="11"/>
      <c r="Y20" s="11"/>
      <c r="Z20" s="11"/>
      <c r="AA20" s="11"/>
      <c r="AB20" s="15"/>
      <c r="AC20" s="15"/>
      <c r="AD20" s="20"/>
      <c r="AE20" s="20"/>
      <c r="AF20" s="11"/>
      <c r="AG20" s="11"/>
      <c r="AH20" s="11"/>
      <c r="AI20" s="11"/>
      <c r="AJ20" s="11"/>
      <c r="AK20" s="11"/>
      <c r="AL20" s="15"/>
      <c r="AM20" s="15"/>
      <c r="AN20" s="20"/>
      <c r="AO20" s="2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5"/>
      <c r="BG20" s="5"/>
    </row>
    <row r="21" spans="1:59" ht="12.75">
      <c r="A21" s="7" t="s">
        <v>4</v>
      </c>
      <c r="B21" s="11">
        <v>579</v>
      </c>
      <c r="C21" s="11">
        <v>778644.99</v>
      </c>
      <c r="D21" s="11">
        <v>559</v>
      </c>
      <c r="E21" s="11">
        <v>751748.79</v>
      </c>
      <c r="F21" s="11">
        <v>561</v>
      </c>
      <c r="G21" s="7">
        <v>753775.58</v>
      </c>
      <c r="H21" s="14">
        <f aca="true" t="shared" si="18" ref="H21:I26">B21+D21+F21</f>
        <v>1699</v>
      </c>
      <c r="I21" s="14">
        <f t="shared" si="18"/>
        <v>2284169.36</v>
      </c>
      <c r="J21" s="9">
        <v>470</v>
      </c>
      <c r="K21" s="9">
        <v>681534.08</v>
      </c>
      <c r="L21" s="9">
        <f>H21+J21</f>
        <v>2169</v>
      </c>
      <c r="M21" s="34">
        <f>I21+K21</f>
        <v>2965703.44</v>
      </c>
      <c r="N21" s="17">
        <v>445</v>
      </c>
      <c r="O21" s="17">
        <v>645282.26</v>
      </c>
      <c r="P21" s="17">
        <v>445</v>
      </c>
      <c r="Q21" s="17">
        <v>645282.26</v>
      </c>
      <c r="R21" s="21">
        <f t="shared" si="2"/>
        <v>1360</v>
      </c>
      <c r="S21" s="21">
        <f t="shared" si="3"/>
        <v>1972098.5999999999</v>
      </c>
      <c r="T21" s="39">
        <f t="shared" si="4"/>
        <v>3059</v>
      </c>
      <c r="U21" s="39">
        <f t="shared" si="5"/>
        <v>4256267.96</v>
      </c>
      <c r="V21" s="17">
        <v>436</v>
      </c>
      <c r="W21" s="17">
        <v>632231.61</v>
      </c>
      <c r="X21" s="17">
        <v>395</v>
      </c>
      <c r="Y21" s="17">
        <v>572778.64</v>
      </c>
      <c r="Z21" s="17">
        <v>473</v>
      </c>
      <c r="AA21" s="17">
        <v>685884.29</v>
      </c>
      <c r="AB21" s="21">
        <f t="shared" si="6"/>
        <v>1304</v>
      </c>
      <c r="AC21" s="21">
        <f t="shared" si="7"/>
        <v>1890894.54</v>
      </c>
      <c r="AD21" s="39">
        <f t="shared" si="8"/>
        <v>4363</v>
      </c>
      <c r="AE21" s="39">
        <f t="shared" si="9"/>
        <v>6147162.5</v>
      </c>
      <c r="AF21" s="17">
        <v>242</v>
      </c>
      <c r="AG21" s="17">
        <v>350917.4</v>
      </c>
      <c r="AH21" s="17">
        <v>0</v>
      </c>
      <c r="AI21" s="17">
        <v>0</v>
      </c>
      <c r="AJ21" s="17">
        <v>0</v>
      </c>
      <c r="AK21" s="17">
        <v>0</v>
      </c>
      <c r="AL21" s="21">
        <f>AF21+AH21+AJ21</f>
        <v>242</v>
      </c>
      <c r="AM21" s="21">
        <f>AG21+AI21+AK21</f>
        <v>350917.4</v>
      </c>
      <c r="AN21" s="39">
        <f>AL21+AD21</f>
        <v>4605</v>
      </c>
      <c r="AO21" s="39">
        <f>AM21+AE21</f>
        <v>6498079.9</v>
      </c>
      <c r="AP21" s="40"/>
      <c r="AQ21" s="4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5"/>
      <c r="BG21" s="5"/>
    </row>
    <row r="22" spans="1:59" ht="12.75">
      <c r="A22" s="7" t="s">
        <v>5</v>
      </c>
      <c r="B22" s="11">
        <v>76</v>
      </c>
      <c r="C22" s="11">
        <v>170500</v>
      </c>
      <c r="D22" s="11">
        <v>76</v>
      </c>
      <c r="E22" s="11">
        <v>170500</v>
      </c>
      <c r="F22" s="11">
        <v>76</v>
      </c>
      <c r="G22" s="11">
        <v>170500</v>
      </c>
      <c r="H22" s="15">
        <f t="shared" si="18"/>
        <v>228</v>
      </c>
      <c r="I22" s="15">
        <f t="shared" si="18"/>
        <v>511500</v>
      </c>
      <c r="J22" s="11">
        <v>69</v>
      </c>
      <c r="K22" s="11">
        <v>152552.63</v>
      </c>
      <c r="L22" s="11">
        <f>H22+J22</f>
        <v>297</v>
      </c>
      <c r="M22" s="35">
        <f aca="true" t="shared" si="19" ref="M22:M27">I22+K22</f>
        <v>664052.63</v>
      </c>
      <c r="N22" s="11">
        <v>79</v>
      </c>
      <c r="O22" s="11">
        <v>175633.59</v>
      </c>
      <c r="P22" s="11">
        <v>79</v>
      </c>
      <c r="Q22" s="11">
        <v>175633.59</v>
      </c>
      <c r="R22" s="15">
        <f t="shared" si="2"/>
        <v>227</v>
      </c>
      <c r="S22" s="15">
        <f t="shared" si="3"/>
        <v>503819.80999999994</v>
      </c>
      <c r="T22" s="20">
        <f t="shared" si="4"/>
        <v>455</v>
      </c>
      <c r="U22" s="20">
        <f t="shared" si="5"/>
        <v>1015319.8099999999</v>
      </c>
      <c r="V22" s="11">
        <v>80</v>
      </c>
      <c r="W22" s="11">
        <v>177856.8</v>
      </c>
      <c r="X22" s="11">
        <v>80</v>
      </c>
      <c r="Y22" s="11">
        <v>177856.8</v>
      </c>
      <c r="Z22" s="11">
        <v>80</v>
      </c>
      <c r="AA22" s="11">
        <v>177856.8</v>
      </c>
      <c r="AB22" s="15">
        <f t="shared" si="6"/>
        <v>240</v>
      </c>
      <c r="AC22" s="15">
        <f t="shared" si="7"/>
        <v>533570.3999999999</v>
      </c>
      <c r="AD22" s="20">
        <f t="shared" si="8"/>
        <v>695</v>
      </c>
      <c r="AE22" s="20">
        <f t="shared" si="9"/>
        <v>1548890.21</v>
      </c>
      <c r="AF22" s="11">
        <v>30</v>
      </c>
      <c r="AG22" s="11">
        <v>66696.3</v>
      </c>
      <c r="AH22" s="17">
        <v>0</v>
      </c>
      <c r="AI22" s="17">
        <v>0</v>
      </c>
      <c r="AJ22" s="17">
        <v>0</v>
      </c>
      <c r="AK22" s="17">
        <v>0</v>
      </c>
      <c r="AL22" s="21">
        <f>AF22+AH22+AJ22</f>
        <v>30</v>
      </c>
      <c r="AM22" s="21">
        <f aca="true" t="shared" si="20" ref="AM22:AM27">AG22+AI22+AK22</f>
        <v>66696.3</v>
      </c>
      <c r="AN22" s="39">
        <f>AL22+AD22</f>
        <v>725</v>
      </c>
      <c r="AO22" s="39">
        <f aca="true" t="shared" si="21" ref="AO22:AO27">AM22+AE22</f>
        <v>1615586.51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5"/>
      <c r="BG22" s="5"/>
    </row>
    <row r="23" spans="1:59" ht="12.75">
      <c r="A23" s="7" t="s">
        <v>9</v>
      </c>
      <c r="B23" s="11">
        <v>15</v>
      </c>
      <c r="C23" s="11">
        <v>21244.95</v>
      </c>
      <c r="D23" s="11">
        <v>15</v>
      </c>
      <c r="E23" s="11">
        <v>21244.95</v>
      </c>
      <c r="F23" s="11">
        <v>15</v>
      </c>
      <c r="G23" s="11">
        <v>21244.95</v>
      </c>
      <c r="H23" s="15">
        <f t="shared" si="18"/>
        <v>45</v>
      </c>
      <c r="I23" s="15">
        <f t="shared" si="18"/>
        <v>63734.850000000006</v>
      </c>
      <c r="J23" s="11">
        <v>11</v>
      </c>
      <c r="K23" s="11">
        <f>16*157.37*9</f>
        <v>22661.28</v>
      </c>
      <c r="L23" s="11">
        <f>H23+J23</f>
        <v>56</v>
      </c>
      <c r="M23" s="35">
        <f t="shared" si="19"/>
        <v>86396.13</v>
      </c>
      <c r="N23" s="11">
        <v>12</v>
      </c>
      <c r="O23" s="11">
        <v>24610.67</v>
      </c>
      <c r="P23" s="11">
        <v>18</v>
      </c>
      <c r="Q23" s="11">
        <v>36916.01</v>
      </c>
      <c r="R23" s="15">
        <f t="shared" si="2"/>
        <v>41</v>
      </c>
      <c r="S23" s="15">
        <f t="shared" si="3"/>
        <v>84187.95999999999</v>
      </c>
      <c r="T23" s="20">
        <f t="shared" si="4"/>
        <v>86</v>
      </c>
      <c r="U23" s="20">
        <f t="shared" si="5"/>
        <v>147922.81</v>
      </c>
      <c r="V23" s="11">
        <v>19</v>
      </c>
      <c r="W23" s="11">
        <v>38966.9</v>
      </c>
      <c r="X23" s="11">
        <v>19</v>
      </c>
      <c r="Y23" s="11">
        <v>38966.9</v>
      </c>
      <c r="Z23" s="11">
        <v>7</v>
      </c>
      <c r="AA23" s="11">
        <v>14356.23</v>
      </c>
      <c r="AB23" s="15">
        <f t="shared" si="6"/>
        <v>45</v>
      </c>
      <c r="AC23" s="15">
        <f t="shared" si="7"/>
        <v>92290.03</v>
      </c>
      <c r="AD23" s="20">
        <f t="shared" si="8"/>
        <v>131</v>
      </c>
      <c r="AE23" s="20">
        <f t="shared" si="9"/>
        <v>240212.84</v>
      </c>
      <c r="AF23" s="11">
        <v>7</v>
      </c>
      <c r="AG23" s="11">
        <v>14356.23</v>
      </c>
      <c r="AH23" s="17">
        <v>0</v>
      </c>
      <c r="AI23" s="17">
        <v>0</v>
      </c>
      <c r="AJ23" s="17">
        <v>0</v>
      </c>
      <c r="AK23" s="17">
        <v>0</v>
      </c>
      <c r="AL23" s="21">
        <f>AF23+AH23+AJ23</f>
        <v>7</v>
      </c>
      <c r="AM23" s="21">
        <f t="shared" si="20"/>
        <v>14356.23</v>
      </c>
      <c r="AN23" s="39">
        <f>AL23+AD23</f>
        <v>138</v>
      </c>
      <c r="AO23" s="39">
        <f t="shared" si="21"/>
        <v>254569.07</v>
      </c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5"/>
      <c r="BG23" s="5"/>
    </row>
    <row r="24" spans="1:59" ht="12.75">
      <c r="A24" s="7" t="s">
        <v>11</v>
      </c>
      <c r="B24" s="11">
        <v>2</v>
      </c>
      <c r="C24" s="11">
        <v>9880.64</v>
      </c>
      <c r="D24" s="11">
        <v>2</v>
      </c>
      <c r="E24" s="11">
        <v>9880.64</v>
      </c>
      <c r="F24" s="11">
        <v>2</v>
      </c>
      <c r="G24" s="11">
        <v>9287.99</v>
      </c>
      <c r="H24" s="15">
        <f t="shared" si="18"/>
        <v>6</v>
      </c>
      <c r="I24" s="15">
        <f t="shared" si="18"/>
        <v>29049.269999999997</v>
      </c>
      <c r="J24" s="11">
        <v>2</v>
      </c>
      <c r="K24" s="11">
        <v>9880.64</v>
      </c>
      <c r="L24" s="11">
        <f>H24+J24</f>
        <v>8</v>
      </c>
      <c r="M24" s="35">
        <f t="shared" si="19"/>
        <v>38929.909999999996</v>
      </c>
      <c r="N24" s="11">
        <v>2</v>
      </c>
      <c r="O24" s="11">
        <v>11506.8</v>
      </c>
      <c r="P24" s="11">
        <v>3</v>
      </c>
      <c r="Q24" s="11">
        <v>17260.19</v>
      </c>
      <c r="R24" s="15">
        <f t="shared" si="2"/>
        <v>7</v>
      </c>
      <c r="S24" s="15">
        <f t="shared" si="3"/>
        <v>38647.63</v>
      </c>
      <c r="T24" s="20">
        <f t="shared" si="4"/>
        <v>13</v>
      </c>
      <c r="U24" s="20">
        <f t="shared" si="5"/>
        <v>67696.9</v>
      </c>
      <c r="V24" s="11">
        <v>2</v>
      </c>
      <c r="W24" s="11">
        <v>11506.8</v>
      </c>
      <c r="X24" s="11">
        <v>3</v>
      </c>
      <c r="Y24" s="11">
        <v>17260.19</v>
      </c>
      <c r="Z24" s="11">
        <v>2</v>
      </c>
      <c r="AA24" s="11">
        <v>11506.8</v>
      </c>
      <c r="AB24" s="15">
        <f t="shared" si="6"/>
        <v>7</v>
      </c>
      <c r="AC24" s="15">
        <f t="shared" si="7"/>
        <v>40273.78999999999</v>
      </c>
      <c r="AD24" s="20">
        <f t="shared" si="8"/>
        <v>20</v>
      </c>
      <c r="AE24" s="20">
        <f t="shared" si="9"/>
        <v>107970.68999999999</v>
      </c>
      <c r="AF24" s="11">
        <v>1</v>
      </c>
      <c r="AG24" s="11">
        <v>5753.4</v>
      </c>
      <c r="AH24" s="17">
        <v>0</v>
      </c>
      <c r="AI24" s="17">
        <v>0</v>
      </c>
      <c r="AJ24" s="17">
        <v>0</v>
      </c>
      <c r="AK24" s="17">
        <v>0</v>
      </c>
      <c r="AL24" s="21">
        <f>AF24+AH24+AJ24</f>
        <v>1</v>
      </c>
      <c r="AM24" s="21">
        <f t="shared" si="20"/>
        <v>5753.4</v>
      </c>
      <c r="AN24" s="39">
        <f>AL24+AD24</f>
        <v>21</v>
      </c>
      <c r="AO24" s="39">
        <f t="shared" si="21"/>
        <v>113724.08999999998</v>
      </c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5"/>
      <c r="BG24" s="5"/>
    </row>
    <row r="25" spans="1:59" ht="12.75">
      <c r="A25" s="6" t="s">
        <v>14</v>
      </c>
      <c r="B25" s="9">
        <f aca="true" t="shared" si="22" ref="B25:G25">SUM(B22:B24)</f>
        <v>93</v>
      </c>
      <c r="C25" s="9">
        <f t="shared" si="22"/>
        <v>201625.59000000003</v>
      </c>
      <c r="D25" s="9">
        <f t="shared" si="22"/>
        <v>93</v>
      </c>
      <c r="E25" s="9">
        <f t="shared" si="22"/>
        <v>201625.59000000003</v>
      </c>
      <c r="F25" s="9">
        <f t="shared" si="22"/>
        <v>93</v>
      </c>
      <c r="G25" s="9">
        <f t="shared" si="22"/>
        <v>201032.94</v>
      </c>
      <c r="H25" s="14">
        <f t="shared" si="18"/>
        <v>279</v>
      </c>
      <c r="I25" s="14">
        <f t="shared" si="18"/>
        <v>604284.1200000001</v>
      </c>
      <c r="J25" s="9">
        <f>SUM(J22:J24)</f>
        <v>82</v>
      </c>
      <c r="K25" s="9">
        <f>SUM(K22:K24)</f>
        <v>185094.55</v>
      </c>
      <c r="L25" s="9">
        <f>H25+J25</f>
        <v>361</v>
      </c>
      <c r="M25" s="34">
        <f t="shared" si="19"/>
        <v>789378.6700000002</v>
      </c>
      <c r="N25" s="17">
        <f>SUM(N22:N24)</f>
        <v>93</v>
      </c>
      <c r="O25" s="17">
        <f>SUM(O22:O24)</f>
        <v>211751.06</v>
      </c>
      <c r="P25" s="17">
        <f>SUM(P22:P24)</f>
        <v>100</v>
      </c>
      <c r="Q25" s="17">
        <f>SUM(Q22:Q24)</f>
        <v>229809.79</v>
      </c>
      <c r="R25" s="21">
        <f t="shared" si="2"/>
        <v>275</v>
      </c>
      <c r="S25" s="21">
        <f t="shared" si="3"/>
        <v>626655.4</v>
      </c>
      <c r="T25" s="39">
        <f t="shared" si="4"/>
        <v>554</v>
      </c>
      <c r="U25" s="39">
        <f t="shared" si="5"/>
        <v>1230939.52</v>
      </c>
      <c r="V25" s="17">
        <f aca="true" t="shared" si="23" ref="V25:AA25">SUM(V22:V24)</f>
        <v>101</v>
      </c>
      <c r="W25" s="17">
        <f t="shared" si="23"/>
        <v>228330.49999999997</v>
      </c>
      <c r="X25" s="17">
        <f t="shared" si="23"/>
        <v>102</v>
      </c>
      <c r="Y25" s="17">
        <f t="shared" si="23"/>
        <v>234083.88999999998</v>
      </c>
      <c r="Z25" s="17">
        <f t="shared" si="23"/>
        <v>89</v>
      </c>
      <c r="AA25" s="17">
        <f t="shared" si="23"/>
        <v>203719.83</v>
      </c>
      <c r="AB25" s="21">
        <f t="shared" si="6"/>
        <v>292</v>
      </c>
      <c r="AC25" s="21">
        <f t="shared" si="7"/>
        <v>666134.22</v>
      </c>
      <c r="AD25" s="39">
        <f t="shared" si="8"/>
        <v>846</v>
      </c>
      <c r="AE25" s="39">
        <f t="shared" si="9"/>
        <v>1897073.74</v>
      </c>
      <c r="AF25" s="17">
        <f>SUM(AF22:AF24)</f>
        <v>38</v>
      </c>
      <c r="AG25" s="17">
        <f>SUM(AG22:AG24)</f>
        <v>86805.93</v>
      </c>
      <c r="AH25" s="17">
        <v>0</v>
      </c>
      <c r="AI25" s="17">
        <v>0</v>
      </c>
      <c r="AJ25" s="17">
        <v>0</v>
      </c>
      <c r="AK25" s="17">
        <v>0</v>
      </c>
      <c r="AL25" s="21">
        <f>AF25+AH25+AJ25</f>
        <v>38</v>
      </c>
      <c r="AM25" s="21">
        <f t="shared" si="20"/>
        <v>86805.93</v>
      </c>
      <c r="AN25" s="39">
        <f>AL25+AD25</f>
        <v>884</v>
      </c>
      <c r="AO25" s="39">
        <f t="shared" si="21"/>
        <v>1983879.67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5"/>
      <c r="BG25" s="5"/>
    </row>
    <row r="26" spans="1:62" ht="12.75">
      <c r="A26" s="7" t="s">
        <v>17</v>
      </c>
      <c r="B26" s="11">
        <v>250</v>
      </c>
      <c r="C26" s="11">
        <v>53250</v>
      </c>
      <c r="D26" s="11">
        <v>250</v>
      </c>
      <c r="E26" s="11">
        <v>53250</v>
      </c>
      <c r="F26" s="7">
        <v>250</v>
      </c>
      <c r="G26" s="7">
        <v>53250</v>
      </c>
      <c r="H26" s="14">
        <f t="shared" si="18"/>
        <v>750</v>
      </c>
      <c r="I26" s="14">
        <f t="shared" si="18"/>
        <v>159750</v>
      </c>
      <c r="J26" s="9">
        <v>236</v>
      </c>
      <c r="K26" s="9">
        <v>53038.28</v>
      </c>
      <c r="L26" s="9">
        <f>H26+J26</f>
        <v>986</v>
      </c>
      <c r="M26" s="34">
        <f t="shared" si="19"/>
        <v>212788.28</v>
      </c>
      <c r="N26" s="17">
        <v>423</v>
      </c>
      <c r="O26" s="17">
        <v>102584.88</v>
      </c>
      <c r="P26" s="17">
        <v>399</v>
      </c>
      <c r="Q26" s="17">
        <v>96831.49</v>
      </c>
      <c r="R26" s="21">
        <f t="shared" si="2"/>
        <v>1058</v>
      </c>
      <c r="S26" s="21">
        <f t="shared" si="3"/>
        <v>252454.65000000002</v>
      </c>
      <c r="T26" s="39">
        <f t="shared" si="4"/>
        <v>1808</v>
      </c>
      <c r="U26" s="39">
        <f t="shared" si="5"/>
        <v>412204.65</v>
      </c>
      <c r="V26" s="17">
        <v>409</v>
      </c>
      <c r="W26" s="17">
        <v>98789.26</v>
      </c>
      <c r="X26" s="17">
        <v>395</v>
      </c>
      <c r="Y26" s="17">
        <v>95936.01</v>
      </c>
      <c r="Z26" s="17">
        <v>407</v>
      </c>
      <c r="AA26" s="17">
        <v>99369.99</v>
      </c>
      <c r="AB26" s="21">
        <f t="shared" si="6"/>
        <v>1211</v>
      </c>
      <c r="AC26" s="21">
        <f t="shared" si="7"/>
        <v>294095.26</v>
      </c>
      <c r="AD26" s="39">
        <f t="shared" si="8"/>
        <v>3019</v>
      </c>
      <c r="AE26" s="39">
        <f t="shared" si="9"/>
        <v>706299.91</v>
      </c>
      <c r="AF26" s="17">
        <v>123</v>
      </c>
      <c r="AG26" s="17">
        <v>32514.67</v>
      </c>
      <c r="AH26" s="17">
        <v>0</v>
      </c>
      <c r="AI26" s="17">
        <v>0</v>
      </c>
      <c r="AJ26" s="17">
        <v>0</v>
      </c>
      <c r="AK26" s="17">
        <v>0</v>
      </c>
      <c r="AL26" s="21">
        <f>AF26+AH26+AJ26</f>
        <v>123</v>
      </c>
      <c r="AM26" s="21">
        <f t="shared" si="20"/>
        <v>32514.67</v>
      </c>
      <c r="AN26" s="39">
        <f>AL26+AD26</f>
        <v>3142</v>
      </c>
      <c r="AO26" s="39">
        <f t="shared" si="21"/>
        <v>738814.5800000001</v>
      </c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1"/>
      <c r="BG26" s="41"/>
      <c r="BH26" s="3"/>
      <c r="BI26" s="3"/>
      <c r="BJ26" s="3"/>
    </row>
    <row r="27" spans="1:59" ht="12.75">
      <c r="A27" s="12" t="s">
        <v>15</v>
      </c>
      <c r="B27" s="14"/>
      <c r="C27" s="14">
        <f aca="true" t="shared" si="24" ref="C27:I27">C21+C25+C26</f>
        <v>1033520.5800000001</v>
      </c>
      <c r="D27" s="14"/>
      <c r="E27" s="14">
        <f t="shared" si="24"/>
        <v>1006624.3800000001</v>
      </c>
      <c r="F27" s="14"/>
      <c r="G27" s="14">
        <f t="shared" si="24"/>
        <v>1008058.52</v>
      </c>
      <c r="H27" s="14"/>
      <c r="I27" s="14">
        <f t="shared" si="24"/>
        <v>3048203.48</v>
      </c>
      <c r="J27" s="15"/>
      <c r="K27" s="14">
        <f>K21+K25+K26</f>
        <v>919666.9099999999</v>
      </c>
      <c r="L27" s="15"/>
      <c r="M27" s="36">
        <f t="shared" si="19"/>
        <v>3967870.3899999997</v>
      </c>
      <c r="N27" s="21"/>
      <c r="O27" s="21">
        <f>O21+O25+O26</f>
        <v>959618.2000000001</v>
      </c>
      <c r="P27" s="21"/>
      <c r="Q27" s="21">
        <f>Q21+Q25+Q26</f>
        <v>971923.54</v>
      </c>
      <c r="R27" s="21">
        <f t="shared" si="2"/>
        <v>0</v>
      </c>
      <c r="S27" s="21">
        <f t="shared" si="3"/>
        <v>2851208.65</v>
      </c>
      <c r="T27" s="21"/>
      <c r="U27" s="21">
        <f t="shared" si="5"/>
        <v>5899412.13</v>
      </c>
      <c r="V27" s="15"/>
      <c r="W27" s="21">
        <f>W21+W25+W26</f>
        <v>959351.37</v>
      </c>
      <c r="X27" s="21"/>
      <c r="Y27" s="21">
        <f>Y21+Y25+Y26</f>
        <v>902798.54</v>
      </c>
      <c r="Z27" s="21"/>
      <c r="AA27" s="21">
        <f>AA21+AA25+AA26</f>
        <v>988974.11</v>
      </c>
      <c r="AB27" s="21"/>
      <c r="AC27" s="21">
        <f t="shared" si="7"/>
        <v>2851124.02</v>
      </c>
      <c r="AD27" s="21"/>
      <c r="AE27" s="21">
        <f t="shared" si="9"/>
        <v>8750536.15</v>
      </c>
      <c r="AF27" s="21"/>
      <c r="AG27" s="21">
        <f>AG21+AG25+AG26</f>
        <v>470238</v>
      </c>
      <c r="AH27" s="21"/>
      <c r="AI27" s="21">
        <f>AI21+AI25+AI26</f>
        <v>0</v>
      </c>
      <c r="AJ27" s="21"/>
      <c r="AK27" s="21">
        <v>0</v>
      </c>
      <c r="AL27" s="21"/>
      <c r="AM27" s="21">
        <f t="shared" si="20"/>
        <v>470238</v>
      </c>
      <c r="AN27" s="21"/>
      <c r="AO27" s="21">
        <f t="shared" si="21"/>
        <v>9220774.15</v>
      </c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5"/>
      <c r="BG27" s="5"/>
    </row>
    <row r="28" spans="1:59" ht="12.75">
      <c r="A28" s="6" t="s">
        <v>18</v>
      </c>
      <c r="B28" s="7"/>
      <c r="C28" s="7"/>
      <c r="D28" s="7"/>
      <c r="E28" s="7"/>
      <c r="F28" s="7"/>
      <c r="G28" s="7"/>
      <c r="H28" s="12"/>
      <c r="I28" s="12"/>
      <c r="J28" s="11"/>
      <c r="K28" s="11"/>
      <c r="L28" s="11"/>
      <c r="M28" s="35"/>
      <c r="N28" s="11"/>
      <c r="O28" s="11"/>
      <c r="P28" s="11"/>
      <c r="Q28" s="11"/>
      <c r="R28" s="15"/>
      <c r="S28" s="15"/>
      <c r="T28" s="20"/>
      <c r="U28" s="20"/>
      <c r="V28" s="11"/>
      <c r="W28" s="11"/>
      <c r="X28" s="11"/>
      <c r="Y28" s="11"/>
      <c r="Z28" s="11"/>
      <c r="AA28" s="11"/>
      <c r="AB28" s="15"/>
      <c r="AC28" s="15"/>
      <c r="AD28" s="20"/>
      <c r="AE28" s="20"/>
      <c r="AF28" s="11"/>
      <c r="AG28" s="11"/>
      <c r="AH28" s="11"/>
      <c r="AI28" s="11"/>
      <c r="AJ28" s="11"/>
      <c r="AK28" s="11"/>
      <c r="AL28" s="15"/>
      <c r="AM28" s="15"/>
      <c r="AN28" s="20"/>
      <c r="AO28" s="2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5"/>
      <c r="BG28" s="5"/>
    </row>
    <row r="29" spans="1:59" ht="12.75">
      <c r="A29" s="7" t="s">
        <v>4</v>
      </c>
      <c r="B29" s="11">
        <v>385</v>
      </c>
      <c r="C29" s="11">
        <v>520886.52</v>
      </c>
      <c r="D29" s="11">
        <v>390</v>
      </c>
      <c r="E29" s="11">
        <v>527651.28</v>
      </c>
      <c r="F29" s="11">
        <v>392</v>
      </c>
      <c r="G29" s="11">
        <v>530241.58</v>
      </c>
      <c r="H29" s="14">
        <f>B29+D29+F29</f>
        <v>1167</v>
      </c>
      <c r="I29" s="14">
        <f>C29+E29+G29</f>
        <v>1578779.38</v>
      </c>
      <c r="J29" s="17">
        <v>344</v>
      </c>
      <c r="K29" s="9">
        <v>472135.72</v>
      </c>
      <c r="L29" s="9">
        <f>H29+J29</f>
        <v>1511</v>
      </c>
      <c r="M29" s="34">
        <f>I29+K29</f>
        <v>2050915.0999999999</v>
      </c>
      <c r="N29" s="17">
        <v>452</v>
      </c>
      <c r="O29" s="17">
        <v>620364.65</v>
      </c>
      <c r="P29" s="17">
        <v>451</v>
      </c>
      <c r="Q29" s="17">
        <v>618991.86</v>
      </c>
      <c r="R29" s="21">
        <f t="shared" si="2"/>
        <v>1247</v>
      </c>
      <c r="S29" s="21">
        <f t="shared" si="3"/>
        <v>1711492.23</v>
      </c>
      <c r="T29" s="39">
        <f t="shared" si="4"/>
        <v>2414</v>
      </c>
      <c r="U29" s="39">
        <f t="shared" si="5"/>
        <v>3290271.61</v>
      </c>
      <c r="V29" s="17">
        <v>407</v>
      </c>
      <c r="W29" s="17">
        <v>558602.41</v>
      </c>
      <c r="X29" s="17">
        <v>407</v>
      </c>
      <c r="Y29" s="17">
        <v>558602.41</v>
      </c>
      <c r="Z29" s="17">
        <v>407</v>
      </c>
      <c r="AA29" s="17">
        <v>558602.41</v>
      </c>
      <c r="AB29" s="21">
        <f t="shared" si="6"/>
        <v>1221</v>
      </c>
      <c r="AC29" s="21">
        <f t="shared" si="7"/>
        <v>1675807.23</v>
      </c>
      <c r="AD29" s="39">
        <f t="shared" si="8"/>
        <v>3635</v>
      </c>
      <c r="AE29" s="39">
        <f t="shared" si="9"/>
        <v>4966078.84</v>
      </c>
      <c r="AF29" s="11">
        <v>31</v>
      </c>
      <c r="AG29" s="11">
        <v>42547.11</v>
      </c>
      <c r="AH29" s="11">
        <v>0</v>
      </c>
      <c r="AI29" s="11">
        <v>0</v>
      </c>
      <c r="AJ29" s="11">
        <v>0</v>
      </c>
      <c r="AK29" s="11">
        <v>0</v>
      </c>
      <c r="AL29" s="21">
        <f>AF29+AH29+AJ29</f>
        <v>31</v>
      </c>
      <c r="AM29" s="21">
        <f>AG29+AI29+AK29</f>
        <v>42547.11</v>
      </c>
      <c r="AN29" s="39">
        <f>AD29+AL29</f>
        <v>3666</v>
      </c>
      <c r="AO29" s="39">
        <f>AE29+AM29</f>
        <v>5008625.95</v>
      </c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5"/>
      <c r="BG29" s="5"/>
    </row>
    <row r="30" spans="1:59" ht="12.75">
      <c r="A30" s="22" t="s">
        <v>17</v>
      </c>
      <c r="B30" s="23">
        <v>200</v>
      </c>
      <c r="C30" s="23">
        <v>50000</v>
      </c>
      <c r="D30" s="23">
        <v>193</v>
      </c>
      <c r="E30" s="23">
        <v>49998</v>
      </c>
      <c r="F30" s="23">
        <v>190</v>
      </c>
      <c r="G30" s="23">
        <v>49750</v>
      </c>
      <c r="H30" s="24">
        <f>B30+D30+F30</f>
        <v>583</v>
      </c>
      <c r="I30" s="24">
        <f>C30+E30+G30</f>
        <v>149748</v>
      </c>
      <c r="J30" s="25">
        <v>232</v>
      </c>
      <c r="K30" s="24">
        <f>57000-0.7</f>
        <v>56999.3</v>
      </c>
      <c r="L30" s="24">
        <f>H30+J30</f>
        <v>815</v>
      </c>
      <c r="M30" s="37">
        <f>I30+K30</f>
        <v>206747.3</v>
      </c>
      <c r="N30" s="17">
        <f>304+43</f>
        <v>347</v>
      </c>
      <c r="O30" s="17">
        <f>19932+74958</f>
        <v>94890</v>
      </c>
      <c r="P30" s="17">
        <f>305+43</f>
        <v>348</v>
      </c>
      <c r="Q30" s="17">
        <f>19932+75225</f>
        <v>95157</v>
      </c>
      <c r="R30" s="21">
        <f t="shared" si="2"/>
        <v>927</v>
      </c>
      <c r="S30" s="21">
        <f t="shared" si="3"/>
        <v>247046.3</v>
      </c>
      <c r="T30" s="39">
        <f t="shared" si="4"/>
        <v>1510</v>
      </c>
      <c r="U30" s="39">
        <f t="shared" si="5"/>
        <v>396794.3</v>
      </c>
      <c r="V30" s="17">
        <f>303+43</f>
        <v>346</v>
      </c>
      <c r="W30" s="17">
        <f>19932+74564</f>
        <v>94496</v>
      </c>
      <c r="X30" s="17">
        <f>305+43</f>
        <v>348</v>
      </c>
      <c r="Y30" s="17">
        <f>75041+19932</f>
        <v>94973</v>
      </c>
      <c r="Z30" s="17">
        <f>297+43</f>
        <v>340</v>
      </c>
      <c r="AA30" s="17">
        <f>73272+19932</f>
        <v>93204</v>
      </c>
      <c r="AB30" s="21">
        <f t="shared" si="6"/>
        <v>1034</v>
      </c>
      <c r="AC30" s="21">
        <f t="shared" si="7"/>
        <v>282673</v>
      </c>
      <c r="AD30" s="39">
        <f t="shared" si="8"/>
        <v>2544</v>
      </c>
      <c r="AE30" s="39">
        <f t="shared" si="9"/>
        <v>679467.3</v>
      </c>
      <c r="AF30" s="11">
        <f>297+43</f>
        <v>340</v>
      </c>
      <c r="AG30" s="11">
        <f>19932+73205</f>
        <v>93137</v>
      </c>
      <c r="AH30" s="11">
        <f>300+43</f>
        <v>343</v>
      </c>
      <c r="AI30" s="11">
        <f>73568+19932</f>
        <v>93500</v>
      </c>
      <c r="AJ30" s="11">
        <v>0</v>
      </c>
      <c r="AK30" s="11">
        <f>73711+19932</f>
        <v>93643</v>
      </c>
      <c r="AL30" s="21">
        <f>AF30+AH30+AJ30</f>
        <v>683</v>
      </c>
      <c r="AM30" s="21">
        <f>AG30+AI30+AK30</f>
        <v>280280</v>
      </c>
      <c r="AN30" s="39">
        <f>AD30+AL30</f>
        <v>3227</v>
      </c>
      <c r="AO30" s="39">
        <f>AE30+AM30</f>
        <v>959747.3</v>
      </c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5"/>
      <c r="BG30" s="5"/>
    </row>
    <row r="31" spans="1:59" ht="12.75">
      <c r="A31" s="12" t="s">
        <v>15</v>
      </c>
      <c r="B31" s="14"/>
      <c r="C31" s="14">
        <f>SUM(C29:C30)</f>
        <v>570886.52</v>
      </c>
      <c r="D31" s="14"/>
      <c r="E31" s="14">
        <f>SUM(E29:E30)</f>
        <v>577649.28</v>
      </c>
      <c r="F31" s="14"/>
      <c r="G31" s="14">
        <f>SUM(G29:G30)</f>
        <v>579991.58</v>
      </c>
      <c r="H31" s="14"/>
      <c r="I31" s="14">
        <f>SUM(I29:I30)</f>
        <v>1728527.38</v>
      </c>
      <c r="J31" s="15"/>
      <c r="K31" s="14">
        <f>SUM(K29:K30)</f>
        <v>529135.02</v>
      </c>
      <c r="L31" s="14"/>
      <c r="M31" s="36">
        <f>I31+K31</f>
        <v>2257662.4</v>
      </c>
      <c r="N31" s="21">
        <f>SUM(N29:N30)</f>
        <v>799</v>
      </c>
      <c r="O31" s="21">
        <f>SUM(O29:O30)</f>
        <v>715254.65</v>
      </c>
      <c r="P31" s="21">
        <f>SUM(P29:P30)</f>
        <v>799</v>
      </c>
      <c r="Q31" s="21">
        <f>SUM(Q29:Q30)</f>
        <v>714148.86</v>
      </c>
      <c r="R31" s="21">
        <f t="shared" si="2"/>
        <v>1598</v>
      </c>
      <c r="S31" s="21">
        <f t="shared" si="3"/>
        <v>1958538.5299999998</v>
      </c>
      <c r="T31" s="21">
        <f t="shared" si="4"/>
        <v>1598</v>
      </c>
      <c r="U31" s="21">
        <f t="shared" si="5"/>
        <v>3687065.9099999997</v>
      </c>
      <c r="V31" s="21">
        <f aca="true" t="shared" si="25" ref="V31:AA31">SUM(V29:V30)</f>
        <v>753</v>
      </c>
      <c r="W31" s="21">
        <f t="shared" si="25"/>
        <v>653098.41</v>
      </c>
      <c r="X31" s="21">
        <f t="shared" si="25"/>
        <v>755</v>
      </c>
      <c r="Y31" s="21">
        <f t="shared" si="25"/>
        <v>653575.41</v>
      </c>
      <c r="Z31" s="21">
        <f t="shared" si="25"/>
        <v>747</v>
      </c>
      <c r="AA31" s="21">
        <f t="shared" si="25"/>
        <v>651806.41</v>
      </c>
      <c r="AB31" s="21">
        <f t="shared" si="6"/>
        <v>2255</v>
      </c>
      <c r="AC31" s="21">
        <f t="shared" si="7"/>
        <v>1958480.23</v>
      </c>
      <c r="AD31" s="21">
        <f t="shared" si="8"/>
        <v>3853</v>
      </c>
      <c r="AE31" s="21">
        <f t="shared" si="9"/>
        <v>5645546.14</v>
      </c>
      <c r="AF31" s="21">
        <f>SUM(AF29:AF30)</f>
        <v>371</v>
      </c>
      <c r="AG31" s="21">
        <f>SUM(AG29:AG30)</f>
        <v>135684.11</v>
      </c>
      <c r="AH31" s="21"/>
      <c r="AI31" s="21">
        <f>SUM(AI29:AI30)</f>
        <v>93500</v>
      </c>
      <c r="AJ31" s="21"/>
      <c r="AK31" s="21">
        <f>SUM(AK29:AK30)</f>
        <v>93643</v>
      </c>
      <c r="AL31" s="21">
        <f>SUM(AL29:AL30)</f>
        <v>714</v>
      </c>
      <c r="AM31" s="21">
        <f>SUM(AM29:AM30)</f>
        <v>322827.11</v>
      </c>
      <c r="AN31" s="21">
        <f>SUM(AN29:AN30)</f>
        <v>6893</v>
      </c>
      <c r="AO31" s="21">
        <f>SUM(AO29:AO30)</f>
        <v>5968373.25</v>
      </c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5"/>
      <c r="BG31" s="5"/>
    </row>
    <row r="32" spans="1:59" ht="12.75">
      <c r="A32" s="6" t="s">
        <v>19</v>
      </c>
      <c r="B32" s="11"/>
      <c r="C32" s="11"/>
      <c r="D32" s="11"/>
      <c r="E32" s="11"/>
      <c r="F32" s="11"/>
      <c r="G32" s="11"/>
      <c r="H32" s="14"/>
      <c r="I32" s="14"/>
      <c r="J32" s="11"/>
      <c r="K32" s="11"/>
      <c r="L32" s="11"/>
      <c r="M32" s="35"/>
      <c r="N32" s="11"/>
      <c r="O32" s="11"/>
      <c r="P32" s="11"/>
      <c r="Q32" s="11"/>
      <c r="R32" s="15"/>
      <c r="S32" s="15"/>
      <c r="T32" s="20"/>
      <c r="U32" s="20"/>
      <c r="V32" s="11"/>
      <c r="W32" s="11"/>
      <c r="X32" s="11"/>
      <c r="Y32" s="11"/>
      <c r="Z32" s="11"/>
      <c r="AA32" s="11"/>
      <c r="AB32" s="15"/>
      <c r="AC32" s="15"/>
      <c r="AD32" s="20"/>
      <c r="AE32" s="20"/>
      <c r="AF32" s="11"/>
      <c r="AG32" s="11"/>
      <c r="AH32" s="11"/>
      <c r="AI32" s="11"/>
      <c r="AJ32" s="11"/>
      <c r="AK32" s="11"/>
      <c r="AL32" s="15"/>
      <c r="AM32" s="15"/>
      <c r="AN32" s="20"/>
      <c r="AO32" s="2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5"/>
      <c r="BG32" s="5"/>
    </row>
    <row r="33" spans="1:59" ht="12.75">
      <c r="A33" s="7" t="s">
        <v>4</v>
      </c>
      <c r="B33" s="10">
        <v>436</v>
      </c>
      <c r="C33" s="11">
        <v>547949.98</v>
      </c>
      <c r="D33" s="11">
        <v>395</v>
      </c>
      <c r="E33" s="11">
        <v>496422.57</v>
      </c>
      <c r="F33" s="11">
        <v>401</v>
      </c>
      <c r="G33" s="11">
        <v>504272.93</v>
      </c>
      <c r="H33" s="14">
        <f aca="true" t="shared" si="26" ref="H33:I35">B33+D33+F33</f>
        <v>1232</v>
      </c>
      <c r="I33" s="14">
        <f t="shared" si="26"/>
        <v>1548645.48</v>
      </c>
      <c r="J33" s="11">
        <v>340</v>
      </c>
      <c r="K33" s="11">
        <v>473913.61</v>
      </c>
      <c r="L33" s="9">
        <f aca="true" t="shared" si="27" ref="L33:M35">H33+J33</f>
        <v>1572</v>
      </c>
      <c r="M33" s="34">
        <f t="shared" si="27"/>
        <v>2022559.0899999999</v>
      </c>
      <c r="N33" s="11">
        <v>385</v>
      </c>
      <c r="O33" s="11">
        <v>535214.5</v>
      </c>
      <c r="P33" s="11">
        <v>385</v>
      </c>
      <c r="Q33" s="11">
        <v>535214.5</v>
      </c>
      <c r="R33" s="21">
        <v>365</v>
      </c>
      <c r="S33" s="21">
        <f t="shared" si="3"/>
        <v>1544342.6099999999</v>
      </c>
      <c r="T33" s="39">
        <f t="shared" si="4"/>
        <v>1597</v>
      </c>
      <c r="U33" s="39">
        <f t="shared" si="5"/>
        <v>3092988.09</v>
      </c>
      <c r="V33" s="11">
        <v>365</v>
      </c>
      <c r="W33" s="11">
        <v>506991.95</v>
      </c>
      <c r="X33" s="11">
        <v>365</v>
      </c>
      <c r="Y33" s="11">
        <v>506991.95</v>
      </c>
      <c r="Z33" s="11">
        <v>365</v>
      </c>
      <c r="AA33" s="11">
        <v>506991.95</v>
      </c>
      <c r="AB33" s="21">
        <f t="shared" si="6"/>
        <v>1095</v>
      </c>
      <c r="AC33" s="21">
        <f t="shared" si="7"/>
        <v>1520975.85</v>
      </c>
      <c r="AD33" s="39">
        <f t="shared" si="8"/>
        <v>2692</v>
      </c>
      <c r="AE33" s="39">
        <f t="shared" si="9"/>
        <v>4613963.9399999995</v>
      </c>
      <c r="AF33" s="11">
        <v>188</v>
      </c>
      <c r="AG33" s="11">
        <v>261253.95</v>
      </c>
      <c r="AH33" s="11">
        <v>0</v>
      </c>
      <c r="AI33" s="11">
        <v>0</v>
      </c>
      <c r="AJ33" s="11">
        <v>0</v>
      </c>
      <c r="AK33" s="11">
        <v>0</v>
      </c>
      <c r="AL33" s="21">
        <f aca="true" t="shared" si="28" ref="AL33:AM35">AF33+AH33+AJ33</f>
        <v>188</v>
      </c>
      <c r="AM33" s="21">
        <f t="shared" si="28"/>
        <v>261253.95</v>
      </c>
      <c r="AN33" s="20">
        <f>AD33+AL33</f>
        <v>2880</v>
      </c>
      <c r="AO33" s="20">
        <f>AE33+AM33</f>
        <v>4875217.89</v>
      </c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5"/>
      <c r="BG33" s="5"/>
    </row>
    <row r="34" spans="1:59" ht="12.75">
      <c r="A34" s="7" t="s">
        <v>5</v>
      </c>
      <c r="B34" s="11">
        <v>65</v>
      </c>
      <c r="C34" s="11">
        <v>146610.59</v>
      </c>
      <c r="D34" s="11">
        <v>85</v>
      </c>
      <c r="E34" s="11">
        <v>191721.55</v>
      </c>
      <c r="F34" s="11">
        <v>90</v>
      </c>
      <c r="G34" s="11">
        <v>202999.28</v>
      </c>
      <c r="H34" s="14">
        <f t="shared" si="26"/>
        <v>240</v>
      </c>
      <c r="I34" s="14">
        <f t="shared" si="26"/>
        <v>541331.42</v>
      </c>
      <c r="J34" s="11">
        <v>76</v>
      </c>
      <c r="K34" s="11">
        <v>169166.07</v>
      </c>
      <c r="L34" s="9">
        <f t="shared" si="27"/>
        <v>316</v>
      </c>
      <c r="M34" s="34">
        <f t="shared" si="27"/>
        <v>710497.49</v>
      </c>
      <c r="N34" s="11">
        <v>85</v>
      </c>
      <c r="O34" s="11">
        <v>189144.64</v>
      </c>
      <c r="P34" s="11">
        <v>85</v>
      </c>
      <c r="Q34" s="11">
        <v>189144.64</v>
      </c>
      <c r="R34" s="21">
        <f t="shared" si="2"/>
        <v>246</v>
      </c>
      <c r="S34" s="21">
        <f t="shared" si="3"/>
        <v>547455.3500000001</v>
      </c>
      <c r="T34" s="39">
        <f t="shared" si="4"/>
        <v>486</v>
      </c>
      <c r="U34" s="39">
        <f t="shared" si="5"/>
        <v>1088786.77</v>
      </c>
      <c r="V34" s="11">
        <v>80</v>
      </c>
      <c r="W34" s="11">
        <v>178018.49</v>
      </c>
      <c r="X34" s="11">
        <v>80</v>
      </c>
      <c r="Y34" s="11">
        <v>178018.49</v>
      </c>
      <c r="Z34" s="11">
        <v>80</v>
      </c>
      <c r="AA34" s="11">
        <v>178018.49</v>
      </c>
      <c r="AB34" s="21">
        <f t="shared" si="6"/>
        <v>240</v>
      </c>
      <c r="AC34" s="21">
        <f t="shared" si="7"/>
        <v>534055.47</v>
      </c>
      <c r="AD34" s="39">
        <f t="shared" si="8"/>
        <v>726</v>
      </c>
      <c r="AE34" s="39">
        <f t="shared" si="9"/>
        <v>1622842.24</v>
      </c>
      <c r="AF34" s="11">
        <v>30</v>
      </c>
      <c r="AG34" s="11">
        <v>66756.93</v>
      </c>
      <c r="AH34" s="11">
        <v>0</v>
      </c>
      <c r="AI34" s="11">
        <v>0</v>
      </c>
      <c r="AJ34" s="11">
        <v>0</v>
      </c>
      <c r="AK34" s="11">
        <v>0</v>
      </c>
      <c r="AL34" s="21">
        <f t="shared" si="28"/>
        <v>30</v>
      </c>
      <c r="AM34" s="21">
        <f t="shared" si="28"/>
        <v>66756.93</v>
      </c>
      <c r="AN34" s="20">
        <f>AL34+AD34</f>
        <v>756</v>
      </c>
      <c r="AO34" s="20">
        <f>AM34+AE34</f>
        <v>1689599.17</v>
      </c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5"/>
      <c r="BG34" s="5"/>
    </row>
    <row r="35" spans="1:59" ht="12.75">
      <c r="A35" s="7" t="s">
        <v>17</v>
      </c>
      <c r="B35" s="11">
        <v>35</v>
      </c>
      <c r="C35" s="11">
        <v>1750</v>
      </c>
      <c r="D35" s="11">
        <v>40</v>
      </c>
      <c r="E35" s="11">
        <v>2000</v>
      </c>
      <c r="F35" s="11">
        <v>40</v>
      </c>
      <c r="G35" s="11">
        <v>2000</v>
      </c>
      <c r="H35" s="14">
        <f t="shared" si="26"/>
        <v>115</v>
      </c>
      <c r="I35" s="14">
        <f t="shared" si="26"/>
        <v>5750</v>
      </c>
      <c r="J35" s="11">
        <v>40</v>
      </c>
      <c r="K35" s="11">
        <v>4000</v>
      </c>
      <c r="L35" s="9">
        <f t="shared" si="27"/>
        <v>155</v>
      </c>
      <c r="M35" s="34">
        <f t="shared" si="27"/>
        <v>9750</v>
      </c>
      <c r="N35" s="11">
        <f>97+22+100</f>
        <v>219</v>
      </c>
      <c r="O35" s="11">
        <f>22232+8470+10000</f>
        <v>40702</v>
      </c>
      <c r="P35" s="11">
        <f>97+100+22</f>
        <v>219</v>
      </c>
      <c r="Q35" s="11">
        <f>22232+8470+10000</f>
        <v>40702</v>
      </c>
      <c r="R35" s="21">
        <f t="shared" si="2"/>
        <v>478</v>
      </c>
      <c r="S35" s="21">
        <f t="shared" si="3"/>
        <v>85404</v>
      </c>
      <c r="T35" s="39">
        <f t="shared" si="4"/>
        <v>593</v>
      </c>
      <c r="U35" s="39">
        <f t="shared" si="5"/>
        <v>91154</v>
      </c>
      <c r="V35" s="11">
        <f>97+100+22</f>
        <v>219</v>
      </c>
      <c r="W35" s="11">
        <f>22232+8470+10000</f>
        <v>40702</v>
      </c>
      <c r="X35" s="11">
        <f>97+22+100</f>
        <v>219</v>
      </c>
      <c r="Y35" s="11">
        <f>22232+8470+10000</f>
        <v>40702</v>
      </c>
      <c r="Z35" s="11">
        <v>219</v>
      </c>
      <c r="AA35" s="11">
        <f>22232+8470+10000</f>
        <v>40702</v>
      </c>
      <c r="AB35" s="21">
        <f t="shared" si="6"/>
        <v>657</v>
      </c>
      <c r="AC35" s="21">
        <f t="shared" si="7"/>
        <v>122106</v>
      </c>
      <c r="AD35" s="39">
        <f t="shared" si="8"/>
        <v>1250</v>
      </c>
      <c r="AE35" s="39">
        <f t="shared" si="9"/>
        <v>213260</v>
      </c>
      <c r="AF35" s="11">
        <f>74+22+50</f>
        <v>146</v>
      </c>
      <c r="AG35" s="11">
        <f>17596+8470+5000</f>
        <v>31066</v>
      </c>
      <c r="AH35" s="11">
        <v>0</v>
      </c>
      <c r="AI35" s="11">
        <v>0</v>
      </c>
      <c r="AJ35" s="11">
        <v>0</v>
      </c>
      <c r="AK35" s="11">
        <v>0</v>
      </c>
      <c r="AL35" s="21">
        <f t="shared" si="28"/>
        <v>146</v>
      </c>
      <c r="AM35" s="21">
        <f t="shared" si="28"/>
        <v>31066</v>
      </c>
      <c r="AN35" s="20">
        <f>AD35+AL35</f>
        <v>1396</v>
      </c>
      <c r="AO35" s="20">
        <f>AE35+AM35</f>
        <v>244326</v>
      </c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5"/>
      <c r="BG35" s="5"/>
    </row>
    <row r="36" spans="1:59" ht="12.75">
      <c r="A36" s="12" t="s">
        <v>15</v>
      </c>
      <c r="B36" s="14"/>
      <c r="C36" s="14">
        <f>SUM(C33:C35)</f>
        <v>696310.57</v>
      </c>
      <c r="D36" s="14"/>
      <c r="E36" s="14">
        <f>SUM(E33:E35)</f>
        <v>690144.12</v>
      </c>
      <c r="F36" s="14"/>
      <c r="G36" s="14">
        <f>SUM(G33:G35)</f>
        <v>709272.21</v>
      </c>
      <c r="H36" s="14"/>
      <c r="I36" s="14">
        <f>SUM(I33:I35)</f>
        <v>2095726.9</v>
      </c>
      <c r="J36" s="15"/>
      <c r="K36" s="14">
        <f>SUM(K33:K35)</f>
        <v>647079.6799999999</v>
      </c>
      <c r="L36" s="15"/>
      <c r="M36" s="36">
        <f>I36+K36</f>
        <v>2742806.58</v>
      </c>
      <c r="N36" s="21">
        <f>SUM(N33:N35)</f>
        <v>689</v>
      </c>
      <c r="O36" s="21">
        <f>SUM(O33:O35)</f>
        <v>765061.14</v>
      </c>
      <c r="P36" s="21">
        <f>SUM(P33:P35)</f>
        <v>689</v>
      </c>
      <c r="Q36" s="21">
        <f>SUM(Q33:Q35)</f>
        <v>765061.14</v>
      </c>
      <c r="R36" s="21"/>
      <c r="S36" s="21">
        <f t="shared" si="3"/>
        <v>2177201.96</v>
      </c>
      <c r="T36" s="21"/>
      <c r="U36" s="21">
        <f t="shared" si="5"/>
        <v>4272928.859999999</v>
      </c>
      <c r="V36" s="21"/>
      <c r="W36" s="21">
        <f>SUM(W33:W35)</f>
        <v>725712.44</v>
      </c>
      <c r="X36" s="21"/>
      <c r="Y36" s="21">
        <f>SUM(Y33:Y35)</f>
        <v>725712.44</v>
      </c>
      <c r="Z36" s="21"/>
      <c r="AA36" s="21">
        <f>SUM(AA33:AA35)</f>
        <v>725712.44</v>
      </c>
      <c r="AB36" s="21"/>
      <c r="AC36" s="21">
        <f t="shared" si="7"/>
        <v>2177137.32</v>
      </c>
      <c r="AD36" s="21"/>
      <c r="AE36" s="21">
        <f t="shared" si="9"/>
        <v>6450066.18</v>
      </c>
      <c r="AF36" s="21"/>
      <c r="AG36" s="21">
        <f>SUM(AG33:AG35)</f>
        <v>359076.88</v>
      </c>
      <c r="AH36" s="21"/>
      <c r="AI36" s="21">
        <f aca="true" t="shared" si="29" ref="AI36:AO36">SUM(AI33:AI35)</f>
        <v>0</v>
      </c>
      <c r="AJ36" s="21">
        <f t="shared" si="29"/>
        <v>0</v>
      </c>
      <c r="AK36" s="21">
        <f t="shared" si="29"/>
        <v>0</v>
      </c>
      <c r="AL36" s="21">
        <f t="shared" si="29"/>
        <v>364</v>
      </c>
      <c r="AM36" s="21">
        <f t="shared" si="29"/>
        <v>359076.88</v>
      </c>
      <c r="AN36" s="21">
        <f t="shared" si="29"/>
        <v>5032</v>
      </c>
      <c r="AO36" s="21">
        <f t="shared" si="29"/>
        <v>6809143.06</v>
      </c>
      <c r="AP36" s="40"/>
      <c r="AQ36" s="40"/>
      <c r="AR36" s="40"/>
      <c r="AS36" s="40"/>
      <c r="AT36" s="40"/>
      <c r="AU36" s="40"/>
      <c r="AV36" s="40"/>
      <c r="AW36" s="40"/>
      <c r="AX36" s="40"/>
      <c r="AY36" s="10"/>
      <c r="AZ36" s="10"/>
      <c r="BA36" s="10"/>
      <c r="BB36" s="10"/>
      <c r="BC36" s="10"/>
      <c r="BD36" s="10"/>
      <c r="BE36" s="10"/>
      <c r="BF36" s="5"/>
      <c r="BG36" s="5"/>
    </row>
    <row r="37" spans="1:59" ht="12.75">
      <c r="A37" s="18" t="s">
        <v>45</v>
      </c>
      <c r="B37" s="19"/>
      <c r="C37" s="19">
        <f>C19+C27+C31+C36</f>
        <v>9954039.09</v>
      </c>
      <c r="D37" s="19"/>
      <c r="E37" s="19">
        <f>E19+E27+E31+E36</f>
        <v>9931640.54</v>
      </c>
      <c r="F37" s="19"/>
      <c r="G37" s="19">
        <f>G19+G27+G31+G36</f>
        <v>10540318.370000001</v>
      </c>
      <c r="H37" s="19"/>
      <c r="I37" s="19">
        <f>I19+I27+I31+I36</f>
        <v>30425997.999999996</v>
      </c>
      <c r="J37" s="20"/>
      <c r="K37" s="19">
        <f>K19+K27+K31+K36</f>
        <v>9616090.559999999</v>
      </c>
      <c r="L37" s="20"/>
      <c r="M37" s="38">
        <f>M19+M27+M31+M36</f>
        <v>40042088.559999995</v>
      </c>
      <c r="N37" s="39"/>
      <c r="O37" s="39">
        <f>O19+O27+O31+O36</f>
        <v>10839668.72</v>
      </c>
      <c r="P37" s="39"/>
      <c r="Q37" s="39">
        <f>Q19+Q27+Q31+Q36</f>
        <v>10850869.009999998</v>
      </c>
      <c r="R37" s="39"/>
      <c r="S37" s="39">
        <f t="shared" si="3"/>
        <v>31306628.29</v>
      </c>
      <c r="T37" s="39"/>
      <c r="U37" s="39">
        <f t="shared" si="5"/>
        <v>61732626.28999999</v>
      </c>
      <c r="V37" s="39"/>
      <c r="W37" s="39">
        <f>W19+W27+W31+W36</f>
        <v>10497234.25</v>
      </c>
      <c r="X37" s="39"/>
      <c r="Y37" s="39">
        <f>Y19+Y27+Y31+Y36</f>
        <v>10399134.479999999</v>
      </c>
      <c r="Z37" s="39"/>
      <c r="AA37" s="39">
        <f>AA19+AA27+AA31+AA36</f>
        <v>10399999.59</v>
      </c>
      <c r="AB37" s="39"/>
      <c r="AC37" s="39">
        <f t="shared" si="7"/>
        <v>31296368.319999997</v>
      </c>
      <c r="AD37" s="39"/>
      <c r="AE37" s="39">
        <f t="shared" si="9"/>
        <v>93028994.60999998</v>
      </c>
      <c r="AF37" s="39"/>
      <c r="AG37" s="39">
        <f>AG36+AG31+AG27+AG19</f>
        <v>4975910.36</v>
      </c>
      <c r="AH37" s="39"/>
      <c r="AI37" s="39">
        <f>AI19+AI27+AI31+AI36</f>
        <v>93500</v>
      </c>
      <c r="AJ37" s="39"/>
      <c r="AK37" s="39">
        <f>AK19+AK31+AK36+AK27</f>
        <v>93643</v>
      </c>
      <c r="AL37" s="39"/>
      <c r="AM37" s="39">
        <f>AM19+AM27+AM31+AM36</f>
        <v>5163053.36</v>
      </c>
      <c r="AN37" s="39"/>
      <c r="AO37" s="39">
        <f>AO36+AO31+AO27+AO19</f>
        <v>98192047.97</v>
      </c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1"/>
      <c r="BG37" s="41"/>
    </row>
    <row r="38" spans="1:59" ht="12.75">
      <c r="A38" s="28" t="s">
        <v>41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27">
        <v>0</v>
      </c>
      <c r="L38" s="11">
        <v>0</v>
      </c>
      <c r="M38" s="11">
        <v>0</v>
      </c>
      <c r="N38" s="11">
        <v>36</v>
      </c>
      <c r="O38" s="11">
        <v>9330</v>
      </c>
      <c r="P38" s="11">
        <v>36</v>
      </c>
      <c r="Q38" s="11">
        <v>9330</v>
      </c>
      <c r="R38" s="21">
        <f t="shared" si="2"/>
        <v>72</v>
      </c>
      <c r="S38" s="21">
        <f t="shared" si="3"/>
        <v>18660</v>
      </c>
      <c r="T38" s="39">
        <f t="shared" si="4"/>
        <v>72</v>
      </c>
      <c r="U38" s="39">
        <f t="shared" si="5"/>
        <v>18660</v>
      </c>
      <c r="V38" s="11">
        <v>36</v>
      </c>
      <c r="W38" s="11">
        <v>9330</v>
      </c>
      <c r="X38" s="11">
        <v>36</v>
      </c>
      <c r="Y38" s="11">
        <v>9330</v>
      </c>
      <c r="Z38" s="11">
        <v>36</v>
      </c>
      <c r="AA38" s="11">
        <v>9330</v>
      </c>
      <c r="AB38" s="21">
        <f t="shared" si="6"/>
        <v>108</v>
      </c>
      <c r="AC38" s="21">
        <f t="shared" si="7"/>
        <v>27990</v>
      </c>
      <c r="AD38" s="39">
        <f t="shared" si="8"/>
        <v>180</v>
      </c>
      <c r="AE38" s="39">
        <f t="shared" si="9"/>
        <v>46650</v>
      </c>
      <c r="AF38" s="11">
        <v>12</v>
      </c>
      <c r="AG38" s="11">
        <v>3110</v>
      </c>
      <c r="AH38" s="11">
        <v>0</v>
      </c>
      <c r="AI38" s="11">
        <v>0</v>
      </c>
      <c r="AJ38" s="11">
        <v>0</v>
      </c>
      <c r="AK38" s="11">
        <v>0</v>
      </c>
      <c r="AL38" s="15">
        <f>AF38+AH38+AJ38</f>
        <v>12</v>
      </c>
      <c r="AM38" s="15">
        <f>AG38+AI38+AK38</f>
        <v>3110</v>
      </c>
      <c r="AN38" s="20">
        <f>AL38+AD38</f>
        <v>192</v>
      </c>
      <c r="AO38" s="20">
        <f>AM38+AE38</f>
        <v>49760</v>
      </c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5"/>
      <c r="BG38" s="5"/>
    </row>
    <row r="39" spans="1:59" ht="12.75">
      <c r="A39" s="42" t="s">
        <v>42</v>
      </c>
      <c r="B39" s="16"/>
      <c r="C39" s="21">
        <f>C37+C38</f>
        <v>9954039.09</v>
      </c>
      <c r="D39" s="21"/>
      <c r="E39" s="21">
        <f aca="true" t="shared" si="30" ref="E39:AO39">E37+E38</f>
        <v>9931640.54</v>
      </c>
      <c r="F39" s="21"/>
      <c r="G39" s="21">
        <f t="shared" si="30"/>
        <v>10540318.370000001</v>
      </c>
      <c r="H39" s="21"/>
      <c r="I39" s="21">
        <f t="shared" si="30"/>
        <v>30425997.999999996</v>
      </c>
      <c r="J39" s="21"/>
      <c r="K39" s="21">
        <f t="shared" si="30"/>
        <v>9616090.559999999</v>
      </c>
      <c r="L39" s="21"/>
      <c r="M39" s="21">
        <f t="shared" si="30"/>
        <v>40042088.559999995</v>
      </c>
      <c r="N39" s="21"/>
      <c r="O39" s="21">
        <f t="shared" si="30"/>
        <v>10848998.72</v>
      </c>
      <c r="P39" s="21"/>
      <c r="Q39" s="21">
        <f t="shared" si="30"/>
        <v>10860199.009999998</v>
      </c>
      <c r="R39" s="21"/>
      <c r="S39" s="21">
        <f t="shared" si="30"/>
        <v>31325288.29</v>
      </c>
      <c r="T39" s="21"/>
      <c r="U39" s="21">
        <f t="shared" si="30"/>
        <v>61751286.28999999</v>
      </c>
      <c r="V39" s="21"/>
      <c r="W39" s="21">
        <f t="shared" si="30"/>
        <v>10506564.25</v>
      </c>
      <c r="X39" s="21"/>
      <c r="Y39" s="21">
        <f t="shared" si="30"/>
        <v>10408464.479999999</v>
      </c>
      <c r="Z39" s="21"/>
      <c r="AA39" s="21">
        <f t="shared" si="30"/>
        <v>10409329.59</v>
      </c>
      <c r="AB39" s="21"/>
      <c r="AC39" s="21">
        <f t="shared" si="30"/>
        <v>31324358.319999997</v>
      </c>
      <c r="AD39" s="21"/>
      <c r="AE39" s="21">
        <f t="shared" si="30"/>
        <v>93075644.60999998</v>
      </c>
      <c r="AF39" s="21"/>
      <c r="AG39" s="21">
        <f t="shared" si="30"/>
        <v>4979020.36</v>
      </c>
      <c r="AH39" s="21">
        <f t="shared" si="30"/>
        <v>0</v>
      </c>
      <c r="AI39" s="21">
        <f t="shared" si="30"/>
        <v>93500</v>
      </c>
      <c r="AJ39" s="21">
        <f t="shared" si="30"/>
        <v>0</v>
      </c>
      <c r="AK39" s="21">
        <f t="shared" si="30"/>
        <v>93643</v>
      </c>
      <c r="AL39" s="21">
        <f t="shared" si="30"/>
        <v>12</v>
      </c>
      <c r="AM39" s="21">
        <f t="shared" si="30"/>
        <v>5166163.36</v>
      </c>
      <c r="AN39" s="21"/>
      <c r="AO39" s="21">
        <f t="shared" si="30"/>
        <v>98241807.97</v>
      </c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5"/>
      <c r="BG39" s="5"/>
    </row>
    <row r="40" spans="1:57" ht="12.75">
      <c r="A40" s="32" t="s">
        <v>44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43"/>
      <c r="AF40" s="2"/>
      <c r="AG40" s="2"/>
      <c r="AH40" s="2"/>
      <c r="AI40" s="2"/>
      <c r="AJ40" s="2"/>
      <c r="AK40" s="2"/>
      <c r="AL40" s="2"/>
      <c r="AM40" s="2"/>
      <c r="AN40" s="31"/>
      <c r="AO40" s="33">
        <v>105777000</v>
      </c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41" ht="12.75">
      <c r="A41" s="45">
        <v>0.1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AO41" s="44"/>
    </row>
    <row r="43" ht="12.75">
      <c r="A43" t="s">
        <v>43</v>
      </c>
    </row>
  </sheetData>
  <sheetProtection/>
  <mergeCells count="21">
    <mergeCell ref="AL4:AM4"/>
    <mergeCell ref="AN4:AO4"/>
    <mergeCell ref="AD4:AE4"/>
    <mergeCell ref="AF4:AG4"/>
    <mergeCell ref="AH4:AI4"/>
    <mergeCell ref="AJ4:AK4"/>
    <mergeCell ref="V4:W4"/>
    <mergeCell ref="X4:Y4"/>
    <mergeCell ref="AB4:AC4"/>
    <mergeCell ref="N4:O4"/>
    <mergeCell ref="P4:Q4"/>
    <mergeCell ref="R4:S4"/>
    <mergeCell ref="T4:U4"/>
    <mergeCell ref="Z4:AA4"/>
    <mergeCell ref="L4:M4"/>
    <mergeCell ref="J4:K4"/>
    <mergeCell ref="H4:I4"/>
    <mergeCell ref="A4:A5"/>
    <mergeCell ref="B4:C4"/>
    <mergeCell ref="D4:E4"/>
    <mergeCell ref="F4:G4"/>
  </mergeCells>
  <printOptions/>
  <pageMargins left="0.17" right="0.24" top="0.17" bottom="0.48" header="0.1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casdb</dc:creator>
  <cp:keywords/>
  <dc:description/>
  <cp:lastModifiedBy>user</cp:lastModifiedBy>
  <cp:lastPrinted>2015-05-20T07:38:09Z</cp:lastPrinted>
  <dcterms:created xsi:type="dcterms:W3CDTF">2015-01-05T11:20:15Z</dcterms:created>
  <dcterms:modified xsi:type="dcterms:W3CDTF">2015-05-28T09:28:57Z</dcterms:modified>
  <cp:category/>
  <cp:version/>
  <cp:contentType/>
  <cp:contentStatus/>
</cp:coreProperties>
</file>